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8235" activeTab="5"/>
  </bookViews>
  <sheets>
    <sheet name="Učenke 2008-2009" sheetId="1" r:id="rId1"/>
    <sheet name="Učenci 2008-2009" sheetId="4" r:id="rId2"/>
    <sheet name="Učenke 2006-2007" sheetId="5" r:id="rId3"/>
    <sheet name="Učenci 2006-2007" sheetId="6" r:id="rId4"/>
    <sheet name="Učenke 2004-2005" sheetId="7" r:id="rId5"/>
    <sheet name="Učence 2004-2005" sheetId="8" r:id="rId6"/>
  </sheets>
  <calcPr calcId="145621"/>
</workbook>
</file>

<file path=xl/calcChain.xml><?xml version="1.0" encoding="utf-8"?>
<calcChain xmlns="http://schemas.openxmlformats.org/spreadsheetml/2006/main">
  <c r="K58" i="8" l="1"/>
  <c r="I58" i="8"/>
  <c r="G58" i="8"/>
  <c r="D58" i="8"/>
  <c r="E58" i="8" s="1"/>
  <c r="L58" i="8" s="1"/>
  <c r="N58" i="8" s="1"/>
  <c r="K57" i="8"/>
  <c r="I57" i="8"/>
  <c r="G57" i="8"/>
  <c r="E57" i="8"/>
  <c r="L57" i="8" s="1"/>
  <c r="N57" i="8" s="1"/>
  <c r="D57" i="8"/>
  <c r="K56" i="8"/>
  <c r="I56" i="8"/>
  <c r="G56" i="8"/>
  <c r="D56" i="8"/>
  <c r="E56" i="8" s="1"/>
  <c r="L56" i="8" s="1"/>
  <c r="N56" i="8" s="1"/>
  <c r="K55" i="8"/>
  <c r="I55" i="8"/>
  <c r="G55" i="8"/>
  <c r="E55" i="8"/>
  <c r="L55" i="8" s="1"/>
  <c r="N55" i="8" s="1"/>
  <c r="D55" i="8"/>
  <c r="K54" i="8"/>
  <c r="I54" i="8"/>
  <c r="G54" i="8"/>
  <c r="E54" i="8"/>
  <c r="L54" i="8" s="1"/>
  <c r="N54" i="8" s="1"/>
  <c r="D54" i="8"/>
  <c r="K53" i="8"/>
  <c r="I53" i="8"/>
  <c r="G53" i="8"/>
  <c r="D53" i="8"/>
  <c r="E53" i="8" s="1"/>
  <c r="L53" i="8" s="1"/>
  <c r="N53" i="8" s="1"/>
  <c r="K52" i="8"/>
  <c r="I52" i="8"/>
  <c r="G52" i="8"/>
  <c r="E52" i="8"/>
  <c r="L52" i="8" s="1"/>
  <c r="N52" i="8" s="1"/>
  <c r="D52" i="8"/>
  <c r="K51" i="8"/>
  <c r="I51" i="8"/>
  <c r="G51" i="8"/>
  <c r="D51" i="8"/>
  <c r="E51" i="8" s="1"/>
  <c r="L51" i="8" s="1"/>
  <c r="N51" i="8" s="1"/>
  <c r="K50" i="8"/>
  <c r="I50" i="8"/>
  <c r="G50" i="8"/>
  <c r="E50" i="8"/>
  <c r="L50" i="8" s="1"/>
  <c r="N50" i="8" s="1"/>
  <c r="D50" i="8"/>
  <c r="K49" i="8"/>
  <c r="I49" i="8"/>
  <c r="G49" i="8"/>
  <c r="D49" i="8"/>
  <c r="E49" i="8" s="1"/>
  <c r="L49" i="8" s="1"/>
  <c r="N49" i="8" s="1"/>
  <c r="K48" i="8"/>
  <c r="I48" i="8"/>
  <c r="G48" i="8"/>
  <c r="E48" i="8"/>
  <c r="L48" i="8" s="1"/>
  <c r="N48" i="8" s="1"/>
  <c r="D48" i="8"/>
  <c r="K47" i="8"/>
  <c r="I47" i="8"/>
  <c r="G47" i="8"/>
  <c r="D47" i="8"/>
  <c r="E47" i="8" s="1"/>
  <c r="L47" i="8" s="1"/>
  <c r="N47" i="8" s="1"/>
  <c r="K46" i="8"/>
  <c r="I46" i="8"/>
  <c r="G46" i="8"/>
  <c r="E46" i="8"/>
  <c r="L46" i="8" s="1"/>
  <c r="N46" i="8" s="1"/>
  <c r="D46" i="8"/>
  <c r="K45" i="8"/>
  <c r="I45" i="8"/>
  <c r="G45" i="8"/>
  <c r="D45" i="8"/>
  <c r="E45" i="8" s="1"/>
  <c r="L45" i="8" s="1"/>
  <c r="N45" i="8" s="1"/>
  <c r="K44" i="8"/>
  <c r="I44" i="8"/>
  <c r="D44" i="8"/>
  <c r="E44" i="8" s="1"/>
  <c r="L44" i="8" s="1"/>
  <c r="N44" i="8" s="1"/>
  <c r="K43" i="8"/>
  <c r="I43" i="8"/>
  <c r="D43" i="8"/>
  <c r="E43" i="8" s="1"/>
  <c r="L43" i="8" s="1"/>
  <c r="N43" i="8" s="1"/>
  <c r="K42" i="8"/>
  <c r="I42" i="8"/>
  <c r="G42" i="8"/>
  <c r="E42" i="8"/>
  <c r="L42" i="8" s="1"/>
  <c r="N42" i="8" s="1"/>
  <c r="D42" i="8"/>
  <c r="I41" i="8"/>
  <c r="G41" i="8"/>
  <c r="E41" i="8"/>
  <c r="L41" i="8" s="1"/>
  <c r="N41" i="8" s="1"/>
  <c r="D41" i="8"/>
  <c r="K40" i="8"/>
  <c r="I40" i="8"/>
  <c r="E40" i="8"/>
  <c r="L40" i="8" s="1"/>
  <c r="N40" i="8" s="1"/>
  <c r="D40" i="8"/>
  <c r="K39" i="8"/>
  <c r="I39" i="8"/>
  <c r="E39" i="8"/>
  <c r="L39" i="8" s="1"/>
  <c r="N39" i="8" s="1"/>
  <c r="D39" i="8"/>
  <c r="K38" i="8"/>
  <c r="I38" i="8"/>
  <c r="E38" i="8"/>
  <c r="L38" i="8" s="1"/>
  <c r="N38" i="8" s="1"/>
  <c r="D38" i="8"/>
  <c r="I37" i="8"/>
  <c r="G37" i="8"/>
  <c r="E37" i="8"/>
  <c r="L37" i="8" s="1"/>
  <c r="N37" i="8" s="1"/>
  <c r="D37" i="8"/>
  <c r="K36" i="8"/>
  <c r="I36" i="8"/>
  <c r="G36" i="8"/>
  <c r="D36" i="8"/>
  <c r="E36" i="8" s="1"/>
  <c r="L36" i="8" s="1"/>
  <c r="N36" i="8" s="1"/>
  <c r="I35" i="8"/>
  <c r="G35" i="8"/>
  <c r="D35" i="8"/>
  <c r="E35" i="8" s="1"/>
  <c r="L35" i="8" s="1"/>
  <c r="N35" i="8" s="1"/>
  <c r="K34" i="8"/>
  <c r="I34" i="8"/>
  <c r="L34" i="8" s="1"/>
  <c r="N34" i="8" s="1"/>
  <c r="G34" i="8"/>
  <c r="I33" i="8"/>
  <c r="G33" i="8"/>
  <c r="E33" i="8"/>
  <c r="L33" i="8" s="1"/>
  <c r="N33" i="8" s="1"/>
  <c r="D33" i="8"/>
  <c r="I32" i="8"/>
  <c r="G32" i="8"/>
  <c r="E32" i="8"/>
  <c r="L32" i="8" s="1"/>
  <c r="N32" i="8" s="1"/>
  <c r="D32" i="8"/>
  <c r="I31" i="8"/>
  <c r="G31" i="8"/>
  <c r="E31" i="8"/>
  <c r="L31" i="8" s="1"/>
  <c r="N31" i="8" s="1"/>
  <c r="D31" i="8"/>
  <c r="K30" i="8"/>
  <c r="G30" i="8"/>
  <c r="E30" i="8"/>
  <c r="L30" i="8" s="1"/>
  <c r="N30" i="8" s="1"/>
  <c r="D30" i="8"/>
  <c r="I29" i="8"/>
  <c r="G29" i="8"/>
  <c r="E29" i="8"/>
  <c r="L29" i="8" s="1"/>
  <c r="N29" i="8" s="1"/>
  <c r="D29" i="8"/>
  <c r="K28" i="8"/>
  <c r="I28" i="8"/>
  <c r="G28" i="8"/>
  <c r="D28" i="8"/>
  <c r="E28" i="8" s="1"/>
  <c r="L28" i="8" s="1"/>
  <c r="N28" i="8" s="1"/>
  <c r="I27" i="8"/>
  <c r="G27" i="8"/>
  <c r="D27" i="8"/>
  <c r="E27" i="8" s="1"/>
  <c r="L27" i="8" s="1"/>
  <c r="N27" i="8" s="1"/>
  <c r="K26" i="8"/>
  <c r="G26" i="8"/>
  <c r="D26" i="8"/>
  <c r="E26" i="8" s="1"/>
  <c r="L26" i="8" s="1"/>
  <c r="N26" i="8" s="1"/>
  <c r="K25" i="8"/>
  <c r="I25" i="8"/>
  <c r="D25" i="8"/>
  <c r="E25" i="8" s="1"/>
  <c r="L25" i="8" s="1"/>
  <c r="N25" i="8" s="1"/>
  <c r="K24" i="8"/>
  <c r="I24" i="8"/>
  <c r="D24" i="8"/>
  <c r="E24" i="8" s="1"/>
  <c r="L24" i="8" s="1"/>
  <c r="N24" i="8" s="1"/>
  <c r="I23" i="8"/>
  <c r="G23" i="8"/>
  <c r="D23" i="8"/>
  <c r="E23" i="8" s="1"/>
  <c r="L23" i="8" s="1"/>
  <c r="N23" i="8" s="1"/>
  <c r="K22" i="8"/>
  <c r="I22" i="8"/>
  <c r="D22" i="8"/>
  <c r="E22" i="8" s="1"/>
  <c r="L22" i="8" s="1"/>
  <c r="N22" i="8" s="1"/>
  <c r="I21" i="8"/>
  <c r="G21" i="8"/>
  <c r="D21" i="8"/>
  <c r="E21" i="8" s="1"/>
  <c r="L21" i="8" s="1"/>
  <c r="N21" i="8" s="1"/>
  <c r="I20" i="8"/>
  <c r="G20" i="8"/>
  <c r="D20" i="8"/>
  <c r="E20" i="8" s="1"/>
  <c r="L20" i="8" s="1"/>
  <c r="N20" i="8" s="1"/>
  <c r="K19" i="8"/>
  <c r="I19" i="8"/>
  <c r="G19" i="8"/>
  <c r="E19" i="8"/>
  <c r="L19" i="8" s="1"/>
  <c r="N19" i="8" s="1"/>
  <c r="D19" i="8"/>
  <c r="K18" i="8"/>
  <c r="G18" i="8"/>
  <c r="E18" i="8"/>
  <c r="L18" i="8" s="1"/>
  <c r="N18" i="8" s="1"/>
  <c r="D18" i="8"/>
  <c r="I17" i="8"/>
  <c r="G17" i="8"/>
  <c r="E17" i="8"/>
  <c r="L17" i="8" s="1"/>
  <c r="N17" i="8" s="1"/>
  <c r="D17" i="8"/>
  <c r="K16" i="8"/>
  <c r="I16" i="8"/>
  <c r="G16" i="8"/>
  <c r="D16" i="8"/>
  <c r="E16" i="8" s="1"/>
  <c r="L16" i="8" s="1"/>
  <c r="N16" i="8" s="1"/>
  <c r="I15" i="8"/>
  <c r="G15" i="8"/>
  <c r="D15" i="8"/>
  <c r="E15" i="8" s="1"/>
  <c r="L15" i="8" s="1"/>
  <c r="N15" i="8" s="1"/>
  <c r="K14" i="8"/>
  <c r="I14" i="8"/>
  <c r="G14" i="8"/>
  <c r="E14" i="8"/>
  <c r="L14" i="8" s="1"/>
  <c r="N14" i="8" s="1"/>
  <c r="D14" i="8"/>
  <c r="I13" i="8"/>
  <c r="G13" i="8"/>
  <c r="E13" i="8"/>
  <c r="L13" i="8" s="1"/>
  <c r="N13" i="8" s="1"/>
  <c r="D13" i="8"/>
  <c r="K41" i="7" l="1"/>
  <c r="I41" i="7"/>
  <c r="G41" i="7"/>
  <c r="D41" i="7"/>
  <c r="E41" i="7" s="1"/>
  <c r="L41" i="7" s="1"/>
  <c r="N41" i="7" s="1"/>
  <c r="K40" i="7"/>
  <c r="I40" i="7"/>
  <c r="G40" i="7"/>
  <c r="E40" i="7"/>
  <c r="L40" i="7" s="1"/>
  <c r="N40" i="7" s="1"/>
  <c r="D40" i="7"/>
  <c r="K39" i="7"/>
  <c r="I39" i="7"/>
  <c r="G39" i="7"/>
  <c r="D39" i="7"/>
  <c r="E39" i="7" s="1"/>
  <c r="L39" i="7" s="1"/>
  <c r="N39" i="7" s="1"/>
  <c r="K38" i="7"/>
  <c r="I38" i="7"/>
  <c r="G38" i="7"/>
  <c r="E38" i="7"/>
  <c r="L38" i="7" s="1"/>
  <c r="N38" i="7" s="1"/>
  <c r="D38" i="7"/>
  <c r="K37" i="7"/>
  <c r="I37" i="7"/>
  <c r="G37" i="7"/>
  <c r="D37" i="7"/>
  <c r="E37" i="7" s="1"/>
  <c r="L37" i="7" s="1"/>
  <c r="N37" i="7" s="1"/>
  <c r="K36" i="7"/>
  <c r="I36" i="7"/>
  <c r="G36" i="7"/>
  <c r="E36" i="7"/>
  <c r="L36" i="7" s="1"/>
  <c r="N36" i="7" s="1"/>
  <c r="D36" i="7"/>
  <c r="K35" i="7"/>
  <c r="I35" i="7"/>
  <c r="G35" i="7"/>
  <c r="D35" i="7"/>
  <c r="E35" i="7" s="1"/>
  <c r="L35" i="7" s="1"/>
  <c r="N35" i="7" s="1"/>
  <c r="K34" i="7"/>
  <c r="I34" i="7"/>
  <c r="G34" i="7"/>
  <c r="E34" i="7"/>
  <c r="L34" i="7" s="1"/>
  <c r="N34" i="7" s="1"/>
  <c r="D34" i="7"/>
  <c r="K33" i="7"/>
  <c r="I33" i="7"/>
  <c r="G33" i="7"/>
  <c r="D33" i="7"/>
  <c r="E33" i="7" s="1"/>
  <c r="L33" i="7" s="1"/>
  <c r="N33" i="7" s="1"/>
  <c r="K32" i="7"/>
  <c r="I32" i="7"/>
  <c r="G32" i="7"/>
  <c r="D32" i="7"/>
  <c r="E32" i="7" s="1"/>
  <c r="L32" i="7" s="1"/>
  <c r="N32" i="7" s="1"/>
  <c r="K31" i="7"/>
  <c r="I31" i="7"/>
  <c r="G31" i="7"/>
  <c r="E31" i="7"/>
  <c r="L31" i="7" s="1"/>
  <c r="N31" i="7" s="1"/>
  <c r="D31" i="7"/>
  <c r="K30" i="7"/>
  <c r="I30" i="7"/>
  <c r="G30" i="7"/>
  <c r="D30" i="7"/>
  <c r="E30" i="7" s="1"/>
  <c r="L30" i="7" s="1"/>
  <c r="N30" i="7" s="1"/>
  <c r="K29" i="7"/>
  <c r="I29" i="7"/>
  <c r="G29" i="7"/>
  <c r="E29" i="7"/>
  <c r="L29" i="7" s="1"/>
  <c r="N29" i="7" s="1"/>
  <c r="D29" i="7"/>
  <c r="K28" i="7"/>
  <c r="I28" i="7"/>
  <c r="G28" i="7"/>
  <c r="D28" i="7"/>
  <c r="E28" i="7" s="1"/>
  <c r="L28" i="7" s="1"/>
  <c r="N28" i="7" s="1"/>
  <c r="K27" i="7"/>
  <c r="I27" i="7"/>
  <c r="G27" i="7"/>
  <c r="E27" i="7"/>
  <c r="L27" i="7" s="1"/>
  <c r="N27" i="7" s="1"/>
  <c r="D27" i="7"/>
  <c r="K26" i="7"/>
  <c r="I26" i="7"/>
  <c r="G26" i="7"/>
  <c r="D26" i="7"/>
  <c r="E26" i="7" s="1"/>
  <c r="L26" i="7" s="1"/>
  <c r="N26" i="7" s="1"/>
  <c r="K25" i="7"/>
  <c r="I25" i="7"/>
  <c r="G25" i="7"/>
  <c r="E25" i="7"/>
  <c r="L25" i="7" s="1"/>
  <c r="N25" i="7" s="1"/>
  <c r="D25" i="7"/>
  <c r="K24" i="7"/>
  <c r="I24" i="7"/>
  <c r="G24" i="7"/>
  <c r="D24" i="7"/>
  <c r="E24" i="7" s="1"/>
  <c r="L24" i="7" s="1"/>
  <c r="N24" i="7" s="1"/>
  <c r="K23" i="7"/>
  <c r="I23" i="7"/>
  <c r="G23" i="7"/>
  <c r="E23" i="7"/>
  <c r="L23" i="7" s="1"/>
  <c r="N23" i="7" s="1"/>
  <c r="D23" i="7"/>
  <c r="K22" i="7"/>
  <c r="I22" i="7"/>
  <c r="G22" i="7"/>
  <c r="D22" i="7"/>
  <c r="E22" i="7" s="1"/>
  <c r="L22" i="7" s="1"/>
  <c r="N22" i="7" s="1"/>
  <c r="K21" i="7"/>
  <c r="I21" i="7"/>
  <c r="G21" i="7"/>
  <c r="E21" i="7"/>
  <c r="L21" i="7" s="1"/>
  <c r="N21" i="7" s="1"/>
  <c r="D21" i="7"/>
  <c r="K20" i="7"/>
  <c r="I20" i="7"/>
  <c r="G20" i="7"/>
  <c r="D20" i="7"/>
  <c r="E20" i="7" s="1"/>
  <c r="L20" i="7" s="1"/>
  <c r="N20" i="7" s="1"/>
  <c r="K19" i="7"/>
  <c r="I19" i="7"/>
  <c r="G19" i="7"/>
  <c r="E19" i="7"/>
  <c r="L19" i="7" s="1"/>
  <c r="N19" i="7" s="1"/>
  <c r="D19" i="7"/>
  <c r="K18" i="7"/>
  <c r="I18" i="7"/>
  <c r="G18" i="7"/>
  <c r="D18" i="7"/>
  <c r="E18" i="7" s="1"/>
  <c r="L18" i="7" s="1"/>
  <c r="N18" i="7" s="1"/>
  <c r="K17" i="7"/>
  <c r="I17" i="7"/>
  <c r="G17" i="7"/>
  <c r="E17" i="7"/>
  <c r="L17" i="7" s="1"/>
  <c r="N17" i="7" s="1"/>
  <c r="D17" i="7"/>
  <c r="K16" i="7"/>
  <c r="I16" i="7"/>
  <c r="G16" i="7"/>
  <c r="E16" i="7"/>
  <c r="L16" i="7" s="1"/>
  <c r="N16" i="7" s="1"/>
  <c r="K15" i="7"/>
  <c r="I15" i="7"/>
  <c r="G15" i="7"/>
  <c r="D15" i="7"/>
  <c r="E15" i="7" s="1"/>
  <c r="L15" i="7" s="1"/>
  <c r="N15" i="7" s="1"/>
  <c r="K14" i="7"/>
  <c r="I14" i="7"/>
  <c r="G14" i="7"/>
  <c r="E14" i="7"/>
  <c r="L14" i="7" s="1"/>
  <c r="N14" i="7" s="1"/>
  <c r="D14" i="7"/>
  <c r="K13" i="7"/>
  <c r="I13" i="7"/>
  <c r="G13" i="7"/>
  <c r="D13" i="7"/>
  <c r="E13" i="7" s="1"/>
  <c r="L13" i="7" s="1"/>
  <c r="N13" i="7" s="1"/>
  <c r="L61" i="6" l="1"/>
  <c r="N61" i="6" s="1"/>
  <c r="L60" i="6"/>
  <c r="N60" i="6" s="1"/>
  <c r="L59" i="6"/>
  <c r="N59" i="6" s="1"/>
  <c r="L58" i="6"/>
  <c r="N58" i="6" s="1"/>
  <c r="K57" i="6"/>
  <c r="G57" i="6"/>
  <c r="D57" i="6"/>
  <c r="E57" i="6" s="1"/>
  <c r="L57" i="6" s="1"/>
  <c r="N57" i="6" s="1"/>
  <c r="L56" i="6"/>
  <c r="N56" i="6" s="1"/>
  <c r="L55" i="6"/>
  <c r="N55" i="6" s="1"/>
  <c r="I54" i="6"/>
  <c r="G54" i="6"/>
  <c r="D54" i="6"/>
  <c r="E54" i="6" s="1"/>
  <c r="L54" i="6" s="1"/>
  <c r="N54" i="6" s="1"/>
  <c r="L53" i="6"/>
  <c r="N53" i="6" s="1"/>
  <c r="I52" i="6"/>
  <c r="D52" i="6"/>
  <c r="E52" i="6" s="1"/>
  <c r="L52" i="6" s="1"/>
  <c r="N52" i="6" s="1"/>
  <c r="K51" i="6"/>
  <c r="G51" i="6"/>
  <c r="D51" i="6"/>
  <c r="E51" i="6" s="1"/>
  <c r="L51" i="6" s="1"/>
  <c r="N51" i="6" s="1"/>
  <c r="K50" i="6"/>
  <c r="G50" i="6"/>
  <c r="D50" i="6"/>
  <c r="E50" i="6" s="1"/>
  <c r="L50" i="6" s="1"/>
  <c r="N50" i="6" s="1"/>
  <c r="I49" i="6"/>
  <c r="G49" i="6"/>
  <c r="D49" i="6"/>
  <c r="E49" i="6" s="1"/>
  <c r="L49" i="6" s="1"/>
  <c r="N49" i="6" s="1"/>
  <c r="K48" i="6"/>
  <c r="I48" i="6"/>
  <c r="D48" i="6"/>
  <c r="E48" i="6" s="1"/>
  <c r="L48" i="6" s="1"/>
  <c r="N48" i="6" s="1"/>
  <c r="K47" i="6"/>
  <c r="G47" i="6"/>
  <c r="D47" i="6"/>
  <c r="E47" i="6" s="1"/>
  <c r="L47" i="6" s="1"/>
  <c r="N47" i="6" s="1"/>
  <c r="I46" i="6"/>
  <c r="G46" i="6"/>
  <c r="D46" i="6"/>
  <c r="E46" i="6" s="1"/>
  <c r="L46" i="6" s="1"/>
  <c r="N46" i="6" s="1"/>
  <c r="K45" i="6"/>
  <c r="I45" i="6"/>
  <c r="D45" i="6"/>
  <c r="E45" i="6" s="1"/>
  <c r="L45" i="6" s="1"/>
  <c r="N45" i="6" s="1"/>
  <c r="K44" i="6"/>
  <c r="I44" i="6"/>
  <c r="D44" i="6"/>
  <c r="E44" i="6" s="1"/>
  <c r="L44" i="6" s="1"/>
  <c r="N44" i="6" s="1"/>
  <c r="K43" i="6"/>
  <c r="I43" i="6"/>
  <c r="G43" i="6"/>
  <c r="E43" i="6"/>
  <c r="L43" i="6" s="1"/>
  <c r="N43" i="6" s="1"/>
  <c r="D43" i="6"/>
  <c r="K42" i="6"/>
  <c r="I42" i="6"/>
  <c r="E42" i="6"/>
  <c r="L42" i="6" s="1"/>
  <c r="N42" i="6" s="1"/>
  <c r="D42" i="6"/>
  <c r="K41" i="6"/>
  <c r="G41" i="6"/>
  <c r="L41" i="6" s="1"/>
  <c r="N41" i="6" s="1"/>
  <c r="K40" i="6"/>
  <c r="I40" i="6"/>
  <c r="E40" i="6"/>
  <c r="L40" i="6" s="1"/>
  <c r="N40" i="6" s="1"/>
  <c r="D40" i="6"/>
  <c r="I39" i="6"/>
  <c r="G39" i="6"/>
  <c r="E39" i="6"/>
  <c r="L39" i="6" s="1"/>
  <c r="N39" i="6" s="1"/>
  <c r="D39" i="6"/>
  <c r="K38" i="6"/>
  <c r="I38" i="6"/>
  <c r="E38" i="6"/>
  <c r="L38" i="6" s="1"/>
  <c r="N38" i="6" s="1"/>
  <c r="D38" i="6"/>
  <c r="I37" i="6"/>
  <c r="G37" i="6"/>
  <c r="E37" i="6"/>
  <c r="L37" i="6" s="1"/>
  <c r="N37" i="6" s="1"/>
  <c r="D37" i="6"/>
  <c r="K36" i="6"/>
  <c r="G36" i="6"/>
  <c r="E36" i="6"/>
  <c r="L36" i="6" s="1"/>
  <c r="N36" i="6" s="1"/>
  <c r="D36" i="6"/>
  <c r="K35" i="6"/>
  <c r="I35" i="6"/>
  <c r="E35" i="6"/>
  <c r="L35" i="6" s="1"/>
  <c r="N35" i="6" s="1"/>
  <c r="D35" i="6"/>
  <c r="K34" i="6"/>
  <c r="I34" i="6"/>
  <c r="E34" i="6"/>
  <c r="L34" i="6" s="1"/>
  <c r="N34" i="6" s="1"/>
  <c r="D34" i="6"/>
  <c r="K33" i="6"/>
  <c r="I33" i="6"/>
  <c r="E33" i="6"/>
  <c r="L33" i="6" s="1"/>
  <c r="N33" i="6" s="1"/>
  <c r="D33" i="6"/>
  <c r="K32" i="6"/>
  <c r="G32" i="6"/>
  <c r="E32" i="6"/>
  <c r="L32" i="6" s="1"/>
  <c r="N32" i="6" s="1"/>
  <c r="D32" i="6"/>
  <c r="K31" i="6"/>
  <c r="I31" i="6"/>
  <c r="E31" i="6"/>
  <c r="L31" i="6" s="1"/>
  <c r="N31" i="6" s="1"/>
  <c r="D31" i="6"/>
  <c r="I30" i="6"/>
  <c r="G30" i="6"/>
  <c r="E30" i="6"/>
  <c r="L30" i="6" s="1"/>
  <c r="N30" i="6" s="1"/>
  <c r="D30" i="6"/>
  <c r="K29" i="6"/>
  <c r="I29" i="6"/>
  <c r="E29" i="6"/>
  <c r="L29" i="6" s="1"/>
  <c r="N29" i="6" s="1"/>
  <c r="D29" i="6"/>
  <c r="K28" i="6"/>
  <c r="I28" i="6"/>
  <c r="E28" i="6"/>
  <c r="L28" i="6" s="1"/>
  <c r="N28" i="6" s="1"/>
  <c r="D28" i="6"/>
  <c r="I27" i="6"/>
  <c r="G27" i="6"/>
  <c r="E27" i="6"/>
  <c r="L27" i="6" s="1"/>
  <c r="N27" i="6" s="1"/>
  <c r="D27" i="6"/>
  <c r="I26" i="6"/>
  <c r="G26" i="6"/>
  <c r="E26" i="6"/>
  <c r="L26" i="6" s="1"/>
  <c r="N26" i="6" s="1"/>
  <c r="D26" i="6"/>
  <c r="I25" i="6"/>
  <c r="G25" i="6"/>
  <c r="E25" i="6"/>
  <c r="L25" i="6" s="1"/>
  <c r="N25" i="6" s="1"/>
  <c r="D25" i="6"/>
  <c r="K24" i="6"/>
  <c r="G24" i="6"/>
  <c r="E24" i="6"/>
  <c r="L24" i="6" s="1"/>
  <c r="N24" i="6" s="1"/>
  <c r="D24" i="6"/>
  <c r="I23" i="6"/>
  <c r="G23" i="6"/>
  <c r="E23" i="6"/>
  <c r="L23" i="6" s="1"/>
  <c r="N23" i="6" s="1"/>
  <c r="D23" i="6"/>
  <c r="K22" i="6"/>
  <c r="I22" i="6"/>
  <c r="G22" i="6"/>
  <c r="L22" i="6" s="1"/>
  <c r="N22" i="6" s="1"/>
  <c r="I21" i="6"/>
  <c r="G21" i="6"/>
  <c r="D21" i="6"/>
  <c r="E21" i="6" s="1"/>
  <c r="L21" i="6" s="1"/>
  <c r="N21" i="6" s="1"/>
  <c r="I20" i="6"/>
  <c r="G20" i="6"/>
  <c r="D20" i="6"/>
  <c r="E20" i="6" s="1"/>
  <c r="L20" i="6" s="1"/>
  <c r="N20" i="6" s="1"/>
  <c r="K19" i="6"/>
  <c r="I19" i="6"/>
  <c r="D19" i="6"/>
  <c r="E19" i="6" s="1"/>
  <c r="L19" i="6" s="1"/>
  <c r="N19" i="6" s="1"/>
  <c r="I18" i="6"/>
  <c r="G18" i="6"/>
  <c r="D18" i="6"/>
  <c r="E18" i="6" s="1"/>
  <c r="L18" i="6" s="1"/>
  <c r="N18" i="6" s="1"/>
  <c r="K17" i="6"/>
  <c r="I17" i="6"/>
  <c r="L17" i="6" s="1"/>
  <c r="N17" i="6" s="1"/>
  <c r="G17" i="6"/>
  <c r="I16" i="6"/>
  <c r="G16" i="6"/>
  <c r="E16" i="6"/>
  <c r="L16" i="6" s="1"/>
  <c r="N16" i="6" s="1"/>
  <c r="D16" i="6"/>
  <c r="I15" i="6"/>
  <c r="G15" i="6"/>
  <c r="E15" i="6"/>
  <c r="L15" i="6" s="1"/>
  <c r="N15" i="6" s="1"/>
  <c r="D15" i="6"/>
  <c r="I14" i="6"/>
  <c r="G14" i="6"/>
  <c r="E14" i="6"/>
  <c r="L14" i="6" s="1"/>
  <c r="N14" i="6" s="1"/>
  <c r="D14" i="6"/>
  <c r="I13" i="6"/>
  <c r="G13" i="6"/>
  <c r="E13" i="6"/>
  <c r="L13" i="6" s="1"/>
  <c r="N13" i="6" s="1"/>
  <c r="D13" i="6"/>
  <c r="I45" i="5" l="1"/>
  <c r="G45" i="5"/>
  <c r="D45" i="5"/>
  <c r="E45" i="5" s="1"/>
  <c r="L45" i="5" s="1"/>
  <c r="N45" i="5" s="1"/>
  <c r="I44" i="5"/>
  <c r="G44" i="5"/>
  <c r="D44" i="5"/>
  <c r="E44" i="5" s="1"/>
  <c r="L44" i="5" s="1"/>
  <c r="N44" i="5" s="1"/>
  <c r="I43" i="5"/>
  <c r="G43" i="5"/>
  <c r="D43" i="5"/>
  <c r="E43" i="5" s="1"/>
  <c r="L43" i="5" s="1"/>
  <c r="N43" i="5" s="1"/>
  <c r="I42" i="5"/>
  <c r="G42" i="5"/>
  <c r="D42" i="5"/>
  <c r="E42" i="5" s="1"/>
  <c r="L42" i="5" s="1"/>
  <c r="N42" i="5" s="1"/>
  <c r="I41" i="5"/>
  <c r="G41" i="5"/>
  <c r="D41" i="5"/>
  <c r="E41" i="5" s="1"/>
  <c r="L41" i="5" s="1"/>
  <c r="N41" i="5" s="1"/>
  <c r="K40" i="5"/>
  <c r="I40" i="5"/>
  <c r="G40" i="5"/>
  <c r="D40" i="5"/>
  <c r="E40" i="5" s="1"/>
  <c r="L40" i="5" s="1"/>
  <c r="N40" i="5" s="1"/>
  <c r="K39" i="5"/>
  <c r="G39" i="5"/>
  <c r="D39" i="5"/>
  <c r="E39" i="5" s="1"/>
  <c r="L39" i="5" s="1"/>
  <c r="N39" i="5" s="1"/>
  <c r="I38" i="5"/>
  <c r="G38" i="5"/>
  <c r="D38" i="5"/>
  <c r="E38" i="5" s="1"/>
  <c r="L38" i="5" s="1"/>
  <c r="N38" i="5" s="1"/>
  <c r="L37" i="5"/>
  <c r="N37" i="5" s="1"/>
  <c r="I36" i="5"/>
  <c r="G36" i="5"/>
  <c r="D36" i="5"/>
  <c r="E36" i="5" s="1"/>
  <c r="L36" i="5" s="1"/>
  <c r="N36" i="5" s="1"/>
  <c r="I35" i="5"/>
  <c r="G35" i="5"/>
  <c r="D35" i="5"/>
  <c r="E35" i="5" s="1"/>
  <c r="L35" i="5" s="1"/>
  <c r="N35" i="5" s="1"/>
  <c r="I34" i="5"/>
  <c r="G34" i="5"/>
  <c r="D34" i="5"/>
  <c r="E34" i="5" s="1"/>
  <c r="L34" i="5" s="1"/>
  <c r="N34" i="5" s="1"/>
  <c r="I33" i="5"/>
  <c r="G33" i="5"/>
  <c r="D33" i="5"/>
  <c r="E33" i="5" s="1"/>
  <c r="L33" i="5" s="1"/>
  <c r="N33" i="5" s="1"/>
  <c r="I32" i="5"/>
  <c r="G32" i="5"/>
  <c r="D32" i="5"/>
  <c r="E32" i="5" s="1"/>
  <c r="L32" i="5" s="1"/>
  <c r="N32" i="5" s="1"/>
  <c r="I31" i="5"/>
  <c r="G31" i="5"/>
  <c r="D31" i="5"/>
  <c r="E31" i="5" s="1"/>
  <c r="L31" i="5" s="1"/>
  <c r="N31" i="5" s="1"/>
  <c r="I30" i="5"/>
  <c r="G30" i="5"/>
  <c r="D30" i="5"/>
  <c r="E30" i="5" s="1"/>
  <c r="L30" i="5" s="1"/>
  <c r="N30" i="5" s="1"/>
  <c r="I29" i="5"/>
  <c r="G29" i="5"/>
  <c r="D29" i="5"/>
  <c r="E29" i="5" s="1"/>
  <c r="L29" i="5" s="1"/>
  <c r="N29" i="5" s="1"/>
  <c r="I28" i="5"/>
  <c r="G28" i="5"/>
  <c r="D28" i="5"/>
  <c r="E28" i="5" s="1"/>
  <c r="L28" i="5" s="1"/>
  <c r="N28" i="5" s="1"/>
  <c r="K27" i="5"/>
  <c r="G27" i="5"/>
  <c r="D27" i="5"/>
  <c r="E27" i="5" s="1"/>
  <c r="L27" i="5" s="1"/>
  <c r="N27" i="5" s="1"/>
  <c r="K26" i="5"/>
  <c r="I26" i="5"/>
  <c r="D26" i="5"/>
  <c r="E26" i="5" s="1"/>
  <c r="L26" i="5" s="1"/>
  <c r="N26" i="5" s="1"/>
  <c r="K25" i="5"/>
  <c r="I25" i="5"/>
  <c r="D25" i="5"/>
  <c r="E25" i="5" s="1"/>
  <c r="L25" i="5" s="1"/>
  <c r="N25" i="5" s="1"/>
  <c r="I24" i="5"/>
  <c r="G24" i="5"/>
  <c r="D24" i="5"/>
  <c r="E24" i="5" s="1"/>
  <c r="L24" i="5" s="1"/>
  <c r="N24" i="5" s="1"/>
  <c r="I23" i="5"/>
  <c r="G23" i="5"/>
  <c r="D23" i="5"/>
  <c r="E23" i="5" s="1"/>
  <c r="L23" i="5" s="1"/>
  <c r="N23" i="5" s="1"/>
  <c r="K22" i="5"/>
  <c r="I22" i="5"/>
  <c r="L22" i="5" s="1"/>
  <c r="N22" i="5" s="1"/>
  <c r="G22" i="5"/>
  <c r="K21" i="5"/>
  <c r="I21" i="5"/>
  <c r="E21" i="5"/>
  <c r="L21" i="5" s="1"/>
  <c r="N21" i="5" s="1"/>
  <c r="D21" i="5"/>
  <c r="I20" i="5"/>
  <c r="G20" i="5"/>
  <c r="E20" i="5"/>
  <c r="L20" i="5" s="1"/>
  <c r="N20" i="5" s="1"/>
  <c r="D20" i="5"/>
  <c r="K19" i="5"/>
  <c r="I19" i="5"/>
  <c r="E19" i="5"/>
  <c r="L19" i="5" s="1"/>
  <c r="N19" i="5" s="1"/>
  <c r="D19" i="5"/>
  <c r="K18" i="5"/>
  <c r="I18" i="5"/>
  <c r="E18" i="5"/>
  <c r="L18" i="5" s="1"/>
  <c r="N18" i="5" s="1"/>
  <c r="D18" i="5"/>
  <c r="I17" i="5"/>
  <c r="G17" i="5"/>
  <c r="E17" i="5"/>
  <c r="L17" i="5" s="1"/>
  <c r="N17" i="5" s="1"/>
  <c r="D17" i="5"/>
  <c r="I16" i="5"/>
  <c r="G16" i="5"/>
  <c r="E16" i="5"/>
  <c r="L16" i="5" s="1"/>
  <c r="N16" i="5" s="1"/>
  <c r="D16" i="5"/>
  <c r="I15" i="5"/>
  <c r="G15" i="5"/>
  <c r="E15" i="5"/>
  <c r="L15" i="5" s="1"/>
  <c r="N15" i="5" s="1"/>
  <c r="D15" i="5"/>
  <c r="I14" i="5"/>
  <c r="G14" i="5"/>
  <c r="E14" i="5"/>
  <c r="L14" i="5" s="1"/>
  <c r="N14" i="5" s="1"/>
  <c r="D14" i="5"/>
  <c r="I13" i="5"/>
  <c r="G13" i="5"/>
  <c r="E13" i="5"/>
  <c r="L13" i="5" s="1"/>
  <c r="N13" i="5" s="1"/>
  <c r="D13" i="5"/>
  <c r="I35" i="4" l="1"/>
  <c r="G35" i="4"/>
  <c r="E35" i="4"/>
  <c r="L35" i="4" s="1"/>
  <c r="N35" i="4" s="1"/>
  <c r="D35" i="4"/>
  <c r="I34" i="4"/>
  <c r="G34" i="4"/>
  <c r="E34" i="4"/>
  <c r="L34" i="4" s="1"/>
  <c r="N34" i="4" s="1"/>
  <c r="D34" i="4"/>
  <c r="I33" i="4"/>
  <c r="G33" i="4"/>
  <c r="E33" i="4"/>
  <c r="L33" i="4" s="1"/>
  <c r="N33" i="4" s="1"/>
  <c r="D33" i="4"/>
  <c r="I32" i="4"/>
  <c r="G32" i="4"/>
  <c r="E32" i="4"/>
  <c r="L32" i="4" s="1"/>
  <c r="N32" i="4" s="1"/>
  <c r="D32" i="4"/>
  <c r="I31" i="4"/>
  <c r="G31" i="4"/>
  <c r="E31" i="4"/>
  <c r="L31" i="4" s="1"/>
  <c r="N31" i="4" s="1"/>
  <c r="D31" i="4"/>
  <c r="I30" i="4"/>
  <c r="G30" i="4"/>
  <c r="E30" i="4"/>
  <c r="L30" i="4" s="1"/>
  <c r="N30" i="4" s="1"/>
  <c r="D30" i="4"/>
  <c r="I29" i="4"/>
  <c r="G29" i="4"/>
  <c r="E29" i="4"/>
  <c r="L29" i="4" s="1"/>
  <c r="N29" i="4" s="1"/>
  <c r="D29" i="4"/>
  <c r="I28" i="4"/>
  <c r="G28" i="4"/>
  <c r="E28" i="4"/>
  <c r="L28" i="4" s="1"/>
  <c r="N28" i="4" s="1"/>
  <c r="D28" i="4"/>
  <c r="I27" i="4"/>
  <c r="G27" i="4"/>
  <c r="E27" i="4"/>
  <c r="L27" i="4" s="1"/>
  <c r="N27" i="4" s="1"/>
  <c r="D27" i="4"/>
  <c r="I26" i="4"/>
  <c r="G26" i="4"/>
  <c r="E26" i="4"/>
  <c r="L26" i="4" s="1"/>
  <c r="N26" i="4" s="1"/>
  <c r="D26" i="4"/>
  <c r="I25" i="4"/>
  <c r="G25" i="4"/>
  <c r="E25" i="4"/>
  <c r="L25" i="4" s="1"/>
  <c r="N25" i="4" s="1"/>
  <c r="D25" i="4"/>
  <c r="I24" i="4"/>
  <c r="G24" i="4"/>
  <c r="E24" i="4"/>
  <c r="L24" i="4" s="1"/>
  <c r="N24" i="4" s="1"/>
  <c r="D24" i="4"/>
  <c r="I23" i="4"/>
  <c r="G23" i="4"/>
  <c r="E23" i="4"/>
  <c r="L23" i="4" s="1"/>
  <c r="N23" i="4" s="1"/>
  <c r="D23" i="4"/>
  <c r="I22" i="4"/>
  <c r="G22" i="4"/>
  <c r="E22" i="4"/>
  <c r="L22" i="4" s="1"/>
  <c r="N22" i="4" s="1"/>
  <c r="D22" i="4"/>
  <c r="I21" i="4"/>
  <c r="G21" i="4"/>
  <c r="E21" i="4"/>
  <c r="L21" i="4" s="1"/>
  <c r="N21" i="4" s="1"/>
  <c r="D21" i="4"/>
  <c r="I20" i="4"/>
  <c r="G20" i="4"/>
  <c r="E20" i="4"/>
  <c r="L20" i="4" s="1"/>
  <c r="N20" i="4" s="1"/>
  <c r="D20" i="4"/>
  <c r="I19" i="4"/>
  <c r="G19" i="4"/>
  <c r="E19" i="4"/>
  <c r="L19" i="4" s="1"/>
  <c r="N19" i="4" s="1"/>
  <c r="D19" i="4"/>
  <c r="I18" i="4"/>
  <c r="G18" i="4"/>
  <c r="E18" i="4"/>
  <c r="L18" i="4" s="1"/>
  <c r="N18" i="4" s="1"/>
  <c r="D18" i="4"/>
  <c r="I17" i="4"/>
  <c r="G17" i="4"/>
  <c r="E17" i="4"/>
  <c r="L17" i="4" s="1"/>
  <c r="N17" i="4" s="1"/>
  <c r="D17" i="4"/>
  <c r="I16" i="4"/>
  <c r="G16" i="4"/>
  <c r="E16" i="4"/>
  <c r="L16" i="4" s="1"/>
  <c r="N16" i="4" s="1"/>
  <c r="D16" i="4"/>
  <c r="I15" i="4"/>
  <c r="G15" i="4"/>
  <c r="E15" i="4"/>
  <c r="L15" i="4" s="1"/>
  <c r="N15" i="4" s="1"/>
  <c r="D15" i="4"/>
  <c r="I14" i="4"/>
  <c r="G14" i="4"/>
  <c r="E14" i="4"/>
  <c r="L14" i="4" s="1"/>
  <c r="N14" i="4" s="1"/>
  <c r="D14" i="4"/>
  <c r="I13" i="4"/>
  <c r="G13" i="4"/>
  <c r="E13" i="4"/>
  <c r="L13" i="4" s="1"/>
  <c r="N13" i="4" s="1"/>
  <c r="D13" i="4"/>
  <c r="I23" i="1" l="1"/>
  <c r="I25" i="1"/>
  <c r="I18" i="1"/>
  <c r="I16" i="1"/>
  <c r="I17" i="1"/>
  <c r="I13" i="1"/>
  <c r="I29" i="1"/>
  <c r="I24" i="1"/>
  <c r="I19" i="1"/>
  <c r="I20" i="1"/>
  <c r="I21" i="1"/>
  <c r="I27" i="1"/>
  <c r="I15" i="1"/>
  <c r="I28" i="1"/>
  <c r="I22" i="1"/>
  <c r="I26" i="1"/>
  <c r="G23" i="1"/>
  <c r="G25" i="1"/>
  <c r="G18" i="1"/>
  <c r="G16" i="1"/>
  <c r="G17" i="1"/>
  <c r="G13" i="1"/>
  <c r="G29" i="1"/>
  <c r="G24" i="1"/>
  <c r="G19" i="1"/>
  <c r="G20" i="1"/>
  <c r="G21" i="1"/>
  <c r="G27" i="1"/>
  <c r="G15" i="1"/>
  <c r="G28" i="1"/>
  <c r="G22" i="1"/>
  <c r="G26" i="1"/>
  <c r="I14" i="1"/>
  <c r="G14" i="1"/>
  <c r="D23" i="1"/>
  <c r="E23" i="1" s="1"/>
  <c r="D25" i="1"/>
  <c r="E25" i="1" s="1"/>
  <c r="D18" i="1"/>
  <c r="E18" i="1" s="1"/>
  <c r="D16" i="1"/>
  <c r="E16" i="1" s="1"/>
  <c r="D17" i="1"/>
  <c r="E17" i="1" s="1"/>
  <c r="D13" i="1"/>
  <c r="E13" i="1" s="1"/>
  <c r="D29" i="1"/>
  <c r="E29" i="1" s="1"/>
  <c r="D24" i="1"/>
  <c r="E24" i="1" s="1"/>
  <c r="D19" i="1"/>
  <c r="E19" i="1" s="1"/>
  <c r="D20" i="1"/>
  <c r="E20" i="1" s="1"/>
  <c r="D21" i="1"/>
  <c r="E21" i="1" s="1"/>
  <c r="D27" i="1"/>
  <c r="E27" i="1" s="1"/>
  <c r="D15" i="1"/>
  <c r="E15" i="1" s="1"/>
  <c r="D28" i="1"/>
  <c r="E28" i="1" s="1"/>
  <c r="D22" i="1"/>
  <c r="E22" i="1" s="1"/>
  <c r="D26" i="1"/>
  <c r="E26" i="1" s="1"/>
  <c r="D14" i="1"/>
  <c r="L15" i="1" l="1"/>
  <c r="N15" i="1" s="1"/>
  <c r="L22" i="1"/>
  <c r="N22" i="1" s="1"/>
  <c r="L25" i="1"/>
  <c r="N25" i="1" s="1"/>
  <c r="L26" i="1"/>
  <c r="N26" i="1" s="1"/>
  <c r="L20" i="1"/>
  <c r="N20" i="1" s="1"/>
  <c r="L16" i="1"/>
  <c r="N16" i="1" s="1"/>
  <c r="L27" i="1"/>
  <c r="N27" i="1" s="1"/>
  <c r="L17" i="1"/>
  <c r="N17" i="1" s="1"/>
  <c r="L24" i="1"/>
  <c r="N24" i="1" s="1"/>
  <c r="L28" i="1"/>
  <c r="N28" i="1" s="1"/>
  <c r="L21" i="1"/>
  <c r="N21" i="1" s="1"/>
  <c r="L18" i="1"/>
  <c r="N18" i="1" s="1"/>
  <c r="L29" i="1"/>
  <c r="N29" i="1" s="1"/>
  <c r="L13" i="1"/>
  <c r="N13" i="1" s="1"/>
  <c r="L19" i="1"/>
  <c r="N19" i="1" s="1"/>
  <c r="L23" i="1"/>
  <c r="N23" i="1" s="1"/>
  <c r="E14" i="1"/>
  <c r="L14" i="1" s="1"/>
  <c r="N14" i="1" s="1"/>
</calcChain>
</file>

<file path=xl/sharedStrings.xml><?xml version="1.0" encoding="utf-8"?>
<sst xmlns="http://schemas.openxmlformats.org/spreadsheetml/2006/main" count="698" uniqueCount="290">
  <si>
    <t>PRIIMEK IN IME</t>
  </si>
  <si>
    <t>40m</t>
  </si>
  <si>
    <t>60 m</t>
  </si>
  <si>
    <t>TOČKE</t>
  </si>
  <si>
    <t xml:space="preserve">višina </t>
  </si>
  <si>
    <t>TOČK</t>
  </si>
  <si>
    <t xml:space="preserve">Skupno </t>
  </si>
  <si>
    <t>rez.</t>
  </si>
  <si>
    <t>TEKMA</t>
  </si>
  <si>
    <t>1. in 2. tekma</t>
  </si>
  <si>
    <t>mesto</t>
  </si>
  <si>
    <t xml:space="preserve">DALJINA </t>
  </si>
  <si>
    <t xml:space="preserve">TEŽKA ŽOGA </t>
  </si>
  <si>
    <t xml:space="preserve">ZAVOD ZA ŠPORT PTUJ in AK PTUJ </t>
  </si>
  <si>
    <t>DEKLICE  2008-2009</t>
  </si>
  <si>
    <t xml:space="preserve">BUKŠEK IRIS </t>
  </si>
  <si>
    <t>PETROVIČ IRIS</t>
  </si>
  <si>
    <t>SITAR MANCA</t>
  </si>
  <si>
    <t>ANGEL NEŽA</t>
  </si>
  <si>
    <t>KRIVEC BARBARA</t>
  </si>
  <si>
    <t>MUHIČ LEA</t>
  </si>
  <si>
    <t>ZAVEC TIA</t>
  </si>
  <si>
    <t>BAUMAN MANCA</t>
  </si>
  <si>
    <t xml:space="preserve">GABROVEC TAJA </t>
  </si>
  <si>
    <t>MAJCEN VITA</t>
  </si>
  <si>
    <t>GALUN ZOJA</t>
  </si>
  <si>
    <t xml:space="preserve">ŠMIGOC ALIŠA </t>
  </si>
  <si>
    <t>HVALEC EVA</t>
  </si>
  <si>
    <t>ŠIMEC LIA</t>
  </si>
  <si>
    <t xml:space="preserve">VOLGEMUT MIHAELA </t>
  </si>
  <si>
    <t xml:space="preserve">CUNK NEŽA </t>
  </si>
  <si>
    <t>SLUGA JANA</t>
  </si>
  <si>
    <t>MNOGOBOJČEK 2019</t>
  </si>
  <si>
    <t xml:space="preserve">2 TEKMA </t>
  </si>
  <si>
    <t xml:space="preserve">TOČKE 2. </t>
  </si>
  <si>
    <t>TOČKE 1.</t>
  </si>
  <si>
    <t>ŠOLA</t>
  </si>
  <si>
    <t>MLADIKA</t>
  </si>
  <si>
    <t>HAJDINA</t>
  </si>
  <si>
    <t>CIRKULANE</t>
  </si>
  <si>
    <t>LJUD.VRT</t>
  </si>
  <si>
    <t>JURŠINCI</t>
  </si>
  <si>
    <t>LJURŠINCI</t>
  </si>
  <si>
    <t>JUD.VRT</t>
  </si>
  <si>
    <t>1.</t>
  </si>
  <si>
    <t>9.</t>
  </si>
  <si>
    <t>6.</t>
  </si>
  <si>
    <t>5.</t>
  </si>
  <si>
    <t>2.</t>
  </si>
  <si>
    <t>3.</t>
  </si>
  <si>
    <t>4.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</si>
  <si>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</si>
  <si>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</si>
  <si>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</si>
  <si>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</si>
  <si>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</si>
  <si>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</si>
  <si>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</si>
  <si>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</si>
  <si>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</si>
  <si>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</si>
  <si>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DEČKI  2008-2009</t>
  </si>
  <si>
    <t>2 TEKMA</t>
  </si>
  <si>
    <t xml:space="preserve">KOZEL ROK </t>
  </si>
  <si>
    <t xml:space="preserve">STAJNKO NIK </t>
  </si>
  <si>
    <t xml:space="preserve">KOLARIČ JAN </t>
  </si>
  <si>
    <t>GRAJENA</t>
  </si>
  <si>
    <t xml:space="preserve">BEZJAK JURE </t>
  </si>
  <si>
    <t xml:space="preserve">ŽITNIK ROGELJ LAN </t>
  </si>
  <si>
    <t>ČIČ AMBROŽ</t>
  </si>
  <si>
    <t xml:space="preserve">LIST ALEKSEJ </t>
  </si>
  <si>
    <t xml:space="preserve">FEGUŠ ANŽE </t>
  </si>
  <si>
    <t xml:space="preserve">MARINIČ TINAJ </t>
  </si>
  <si>
    <t>PODEHNIK</t>
  </si>
  <si>
    <t>ŽITNIK ROGELJ ALEKS</t>
  </si>
  <si>
    <t xml:space="preserve">OBREHT MATIC </t>
  </si>
  <si>
    <t xml:space="preserve">BER LUKA </t>
  </si>
  <si>
    <t xml:space="preserve">KOLEDNIK TADEJ </t>
  </si>
  <si>
    <t>BRUNČIČ TOMAŽ</t>
  </si>
  <si>
    <t xml:space="preserve">DREVENŠEK ŽAN </t>
  </si>
  <si>
    <t xml:space="preserve">CAFUTA NEJC </t>
  </si>
  <si>
    <t>MODRIČ TAI LUKA</t>
  </si>
  <si>
    <t>SOLATNIK NIK</t>
  </si>
  <si>
    <t>18.</t>
  </si>
  <si>
    <t xml:space="preserve">PIŠEK VID </t>
  </si>
  <si>
    <t>19.</t>
  </si>
  <si>
    <t>VAJDA TINEJ</t>
  </si>
  <si>
    <t>20.</t>
  </si>
  <si>
    <t xml:space="preserve">BRLEK RENE </t>
  </si>
  <si>
    <t>21.</t>
  </si>
  <si>
    <t>ZIBERI SAMUDIN</t>
  </si>
  <si>
    <t>22.</t>
  </si>
  <si>
    <t xml:space="preserve">SREČKOVIČ ERIK </t>
  </si>
  <si>
    <t>23.</t>
  </si>
  <si>
    <t>DEKLICE  2006-2007</t>
  </si>
  <si>
    <t xml:space="preserve">SLUGA ZOJA </t>
  </si>
  <si>
    <t>PODLEHNIK</t>
  </si>
  <si>
    <t xml:space="preserve">KOSTANJEVEC MAJA </t>
  </si>
  <si>
    <t>BREG</t>
  </si>
  <si>
    <t xml:space="preserve">KLASINC PIA </t>
  </si>
  <si>
    <t>LJUD-VRT</t>
  </si>
  <si>
    <t xml:space="preserve">SIMONIČ KATARINA </t>
  </si>
  <si>
    <t xml:space="preserve">MAUČIČ JULIJA </t>
  </si>
  <si>
    <t xml:space="preserve">ZEBEC MANUELA </t>
  </si>
  <si>
    <t xml:space="preserve">MIKLOŠIČ ELA </t>
  </si>
  <si>
    <t>MARKEŽ BLAŽKA</t>
  </si>
  <si>
    <t xml:space="preserve">MARKEŽ ALJA </t>
  </si>
  <si>
    <t>BREZNIK LARISA</t>
  </si>
  <si>
    <t xml:space="preserve">MURŠEC ALJA </t>
  </si>
  <si>
    <t xml:space="preserve">BRATUŠEK TJAŠA </t>
  </si>
  <si>
    <t xml:space="preserve">ŠTUMBERGER TAJA </t>
  </si>
  <si>
    <t xml:space="preserve">KOLARIČ KAJA </t>
  </si>
  <si>
    <t xml:space="preserve">KRAMBERGER ZALA </t>
  </si>
  <si>
    <t xml:space="preserve">ŠAUPERL MAJA </t>
  </si>
  <si>
    <t>VIDOVIČ EMA</t>
  </si>
  <si>
    <t xml:space="preserve">ČEH IVA </t>
  </si>
  <si>
    <t xml:space="preserve">TURK VITA </t>
  </si>
  <si>
    <t xml:space="preserve">PLANER NIA </t>
  </si>
  <si>
    <t xml:space="preserve">PREMUŽIČ G. PIA </t>
  </si>
  <si>
    <t xml:space="preserve">KOLEDNIK TEJA </t>
  </si>
  <si>
    <t xml:space="preserve">BELIČ MAŠA </t>
  </si>
  <si>
    <t xml:space="preserve">BORKO EVA </t>
  </si>
  <si>
    <t>24.</t>
  </si>
  <si>
    <t>PATERNOST EVA</t>
  </si>
  <si>
    <t>25.</t>
  </si>
  <si>
    <t xml:space="preserve">EMERŠIČ KATJA </t>
  </si>
  <si>
    <t>26.</t>
  </si>
  <si>
    <t xml:space="preserve">ARNEJČIČ NUŠA </t>
  </si>
  <si>
    <t>27.</t>
  </si>
  <si>
    <t>SIVČEVIČ EMELA</t>
  </si>
  <si>
    <t>28.</t>
  </si>
  <si>
    <t xml:space="preserve">ŠTIH NEJA </t>
  </si>
  <si>
    <t>29.</t>
  </si>
  <si>
    <t>REPINA TIANA</t>
  </si>
  <si>
    <t>30.</t>
  </si>
  <si>
    <t>FRIBERN TJAŠA</t>
  </si>
  <si>
    <t>31.</t>
  </si>
  <si>
    <t xml:space="preserve">PRELOG SARA </t>
  </si>
  <si>
    <t>32.</t>
  </si>
  <si>
    <t xml:space="preserve">HERCOG ERIKA </t>
  </si>
  <si>
    <t>33.</t>
  </si>
  <si>
    <t>DEČKI  2006-2007</t>
  </si>
  <si>
    <t xml:space="preserve">RITLOP ŽAN </t>
  </si>
  <si>
    <t>JAKOMINI TILEN</t>
  </si>
  <si>
    <t>JERENEC TILEN</t>
  </si>
  <si>
    <t xml:space="preserve">MERC MARCEL </t>
  </si>
  <si>
    <t>LJUD. VRT</t>
  </si>
  <si>
    <t xml:space="preserve">ŠALAMUN VID </t>
  </si>
  <si>
    <t xml:space="preserve">ZEBEC TIMI </t>
  </si>
  <si>
    <t>TOPOLNJAK ANEJ</t>
  </si>
  <si>
    <t xml:space="preserve">ALIBEGOVIČ ENIS </t>
  </si>
  <si>
    <t>OLGICA</t>
  </si>
  <si>
    <t>PLAVEC GAŠPER</t>
  </si>
  <si>
    <t>RAJHER ANDRAŽ</t>
  </si>
  <si>
    <t xml:space="preserve">HERCOG TILEN </t>
  </si>
  <si>
    <t>KOPŠA BLAŽ</t>
  </si>
  <si>
    <t xml:space="preserve">DREVENŠEK LAN </t>
  </si>
  <si>
    <t xml:space="preserve">PETEK LUKA </t>
  </si>
  <si>
    <t xml:space="preserve">KOSAR GAL </t>
  </si>
  <si>
    <t xml:space="preserve">KOKOT GREGOR </t>
  </si>
  <si>
    <t xml:space="preserve">HLUPIČ JAŠA </t>
  </si>
  <si>
    <t xml:space="preserve">ORNIK ŽAN </t>
  </si>
  <si>
    <t>KORPAR MARIO</t>
  </si>
  <si>
    <t>PETROVIČ ANDRAŽ (Lj.V)</t>
  </si>
  <si>
    <t>BOROVNIK MARTIN</t>
  </si>
  <si>
    <t>KELNERIČ KAJETAN</t>
  </si>
  <si>
    <t>KARO MAI</t>
  </si>
  <si>
    <t xml:space="preserve">TUŠEK TIMI </t>
  </si>
  <si>
    <t>OGRIZEK NEJC</t>
  </si>
  <si>
    <t>NIKL ALEN</t>
  </si>
  <si>
    <t xml:space="preserve">HREN ANŽE </t>
  </si>
  <si>
    <t xml:space="preserve">KUKOVEC ROK </t>
  </si>
  <si>
    <t xml:space="preserve">BRLEK ANŽE </t>
  </si>
  <si>
    <t>DEVENŠEK BOR</t>
  </si>
  <si>
    <t>CIRKUANE</t>
  </si>
  <si>
    <t>POŠTRAK TIAN</t>
  </si>
  <si>
    <t xml:space="preserve">PRAVDIČ VIKTOR </t>
  </si>
  <si>
    <t>RIJAVEC NEJC</t>
  </si>
  <si>
    <t xml:space="preserve">REPINA ALEKS </t>
  </si>
  <si>
    <t>34.</t>
  </si>
  <si>
    <t>FARIČ JURIJ</t>
  </si>
  <si>
    <t>35.</t>
  </si>
  <si>
    <t xml:space="preserve">KUZMA VID </t>
  </si>
  <si>
    <t>36.</t>
  </si>
  <si>
    <t xml:space="preserve">KOKOT LEO </t>
  </si>
  <si>
    <t>37.</t>
  </si>
  <si>
    <t xml:space="preserve">KOPREK ANEJ </t>
  </si>
  <si>
    <t>38.</t>
  </si>
  <si>
    <t>ZAVRČ</t>
  </si>
  <si>
    <t>ŠTUMBERGER ŽIGA</t>
  </si>
  <si>
    <t>39.</t>
  </si>
  <si>
    <t xml:space="preserve">RUTAR MATIC </t>
  </si>
  <si>
    <t>40.</t>
  </si>
  <si>
    <t xml:space="preserve">KOSAR ŽIGA </t>
  </si>
  <si>
    <t>41.</t>
  </si>
  <si>
    <t xml:space="preserve">CESTAR ALJAŽ </t>
  </si>
  <si>
    <t>42.</t>
  </si>
  <si>
    <t xml:space="preserve">PETROVIČ ANDRAŽ </t>
  </si>
  <si>
    <t>43.</t>
  </si>
  <si>
    <t xml:space="preserve">STANOVNIK ENEJ </t>
  </si>
  <si>
    <t>44.</t>
  </si>
  <si>
    <t xml:space="preserve">STRELEC JAN </t>
  </si>
  <si>
    <t>45.</t>
  </si>
  <si>
    <t xml:space="preserve">KRAMBERGER DAVID </t>
  </si>
  <si>
    <t>46.</t>
  </si>
  <si>
    <t xml:space="preserve">MAHORIČ MAJ </t>
  </si>
  <si>
    <t>47.</t>
  </si>
  <si>
    <t>ALIČ MATJAŽ</t>
  </si>
  <si>
    <t>48.</t>
  </si>
  <si>
    <t xml:space="preserve">SOLATNIK NIK </t>
  </si>
  <si>
    <t>49.</t>
  </si>
  <si>
    <t>DEKLICE  2004-2005</t>
  </si>
  <si>
    <t>ŠERUGA SARA</t>
  </si>
  <si>
    <t xml:space="preserve">ŠTERN STAŠA </t>
  </si>
  <si>
    <t>MARKOVCI</t>
  </si>
  <si>
    <t xml:space="preserve">LONČARIČ TAJA </t>
  </si>
  <si>
    <t>ŠTRUCL KLARA JANŽA</t>
  </si>
  <si>
    <t>VILČNIK NOELLE</t>
  </si>
  <si>
    <t xml:space="preserve">EMERŠIČ IZA </t>
  </si>
  <si>
    <t xml:space="preserve">ŠEMRL ELA </t>
  </si>
  <si>
    <t xml:space="preserve">DOMJAN ZOJA </t>
  </si>
  <si>
    <t xml:space="preserve">BERGHAUS TAJA </t>
  </si>
  <si>
    <t xml:space="preserve">ČEH NIKA </t>
  </si>
  <si>
    <t xml:space="preserve">JELEN HANA </t>
  </si>
  <si>
    <t xml:space="preserve">FERŠ LORA </t>
  </si>
  <si>
    <t xml:space="preserve">MURŠEC KARIN </t>
  </si>
  <si>
    <t xml:space="preserve">FRIDL NAJA </t>
  </si>
  <si>
    <t xml:space="preserve">KAISERSBERGER ZALA </t>
  </si>
  <si>
    <t>ČEH SARA</t>
  </si>
  <si>
    <t>FORŠTNARIČ NEŽA</t>
  </si>
  <si>
    <t xml:space="preserve">SKRBINŠEK HANA </t>
  </si>
  <si>
    <t xml:space="preserve">TETIČKOVIČ MELANI </t>
  </si>
  <si>
    <t>LADIČ TIA</t>
  </si>
  <si>
    <t xml:space="preserve">KOSTANJEVEC EVA </t>
  </si>
  <si>
    <t>PLETERŠEK TIA</t>
  </si>
  <si>
    <t>YACOUB KYRA</t>
  </si>
  <si>
    <t>DRUZOVIČ EVA</t>
  </si>
  <si>
    <t xml:space="preserve">KRALJ KAJA </t>
  </si>
  <si>
    <t xml:space="preserve">NYLAANDER ARWEIN </t>
  </si>
  <si>
    <t>ŠABEDER LUISA</t>
  </si>
  <si>
    <t xml:space="preserve">VIDOVIČ ANA </t>
  </si>
  <si>
    <t xml:space="preserve">ISKRA HANA </t>
  </si>
  <si>
    <t>DEČKI   2004-2005</t>
  </si>
  <si>
    <t xml:space="preserve">RIŽNAR DANEJ </t>
  </si>
  <si>
    <t xml:space="preserve">JAKOMINI NEJC </t>
  </si>
  <si>
    <t xml:space="preserve">LONČARIČ ALEN </t>
  </si>
  <si>
    <t>POTOČNIK TIJAN</t>
  </si>
  <si>
    <t xml:space="preserve">JEZA LUKA </t>
  </si>
  <si>
    <t xml:space="preserve">FIJAČKO TIM </t>
  </si>
  <si>
    <t>RESMAN ALEN</t>
  </si>
  <si>
    <t xml:space="preserve">PETROVIČ MIHA </t>
  </si>
  <si>
    <t>AJDIČ ALJAŽ</t>
  </si>
  <si>
    <t xml:space="preserve">LOVREC SAŠO </t>
  </si>
  <si>
    <t xml:space="preserve">PIŠEK SVENŠEK LUKA </t>
  </si>
  <si>
    <t xml:space="preserve">REPINA TILEN </t>
  </si>
  <si>
    <t xml:space="preserve">POTOČNIK BORIS </t>
  </si>
  <si>
    <t xml:space="preserve">URBANČIČ LUKA </t>
  </si>
  <si>
    <t>OGLICA</t>
  </si>
  <si>
    <t xml:space="preserve">GRIL JURE </t>
  </si>
  <si>
    <t xml:space="preserve">PLOŠINJAK ALEN ADRIJAN </t>
  </si>
  <si>
    <t xml:space="preserve">ŠERUGA LEO </t>
  </si>
  <si>
    <t xml:space="preserve">KOREN VASJA </t>
  </si>
  <si>
    <t xml:space="preserve">KRAMBERGER LUKA </t>
  </si>
  <si>
    <t xml:space="preserve">JERIČ JAN </t>
  </si>
  <si>
    <t>BEZJAK MATJAŽ</t>
  </si>
  <si>
    <t xml:space="preserve">JELEN LUKA </t>
  </si>
  <si>
    <t xml:space="preserve">TOMANIČ ŽIGA </t>
  </si>
  <si>
    <t xml:space="preserve">TURK GAŠPER </t>
  </si>
  <si>
    <t>KOKOT LION</t>
  </si>
  <si>
    <t xml:space="preserve">ŠTUMPERGER GAL </t>
  </si>
  <si>
    <t>MAJNIK JURE</t>
  </si>
  <si>
    <t xml:space="preserve">ČEH LEO </t>
  </si>
  <si>
    <t xml:space="preserve">DRAHUSH LUKA </t>
  </si>
  <si>
    <t xml:space="preserve">KELC VNUK ROK </t>
  </si>
  <si>
    <t>BEZJAK ALJAŽ</t>
  </si>
  <si>
    <t xml:space="preserve">HODNIK LUKA </t>
  </si>
  <si>
    <t>BOLCAR VALENTIN</t>
  </si>
  <si>
    <t xml:space="preserve">LAMPRET ANEJ </t>
  </si>
  <si>
    <t>SOLINA PETROVIČ JAKA</t>
  </si>
  <si>
    <t xml:space="preserve">MLAKAR KLEMEN </t>
  </si>
  <si>
    <t xml:space="preserve">ARKLINIČ NEJC </t>
  </si>
  <si>
    <t xml:space="preserve">CARLI TADEJ </t>
  </si>
  <si>
    <t xml:space="preserve">FAJT DOMINIK </t>
  </si>
  <si>
    <t xml:space="preserve">PODGORŠEK NEJC </t>
  </si>
  <si>
    <t xml:space="preserve">HORVAT ANEJ </t>
  </si>
  <si>
    <t xml:space="preserve">BRATUŠEK ALEKS </t>
  </si>
  <si>
    <t>PLOŠINJAK JAN (LEON )</t>
  </si>
  <si>
    <t xml:space="preserve">KEKEC NEJC </t>
  </si>
  <si>
    <t xml:space="preserve">ŠEGULA ŠRAJ VID </t>
  </si>
  <si>
    <t xml:space="preserve">SREČKOVIČ TADEJ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</si>
</sst>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 CE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charset val="238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1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4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/>
    <xf numFmtId="0" fontId="0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3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2" fontId="10" fillId="0" borderId="16" xfId="1" applyNumberFormat="1" applyFont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0" fontId="0" fillId="0" borderId="16" xfId="0" applyBorder="1"/>
    <xf numFmtId="1" fontId="11" fillId="0" borderId="1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2" fontId="10" fillId="0" borderId="16" xfId="1" applyNumberFormat="1" applyFont="1" applyFill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10" fillId="0" borderId="18" xfId="1" applyNumberFormat="1" applyFont="1" applyBorder="1" applyAlignment="1">
      <alignment horizontal="center"/>
    </xf>
    <xf numFmtId="2" fontId="10" fillId="0" borderId="18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9" xfId="0" applyBorder="1"/>
    <xf numFmtId="0" fontId="7" fillId="0" borderId="20" xfId="0" applyFont="1" applyFill="1" applyBorder="1" applyAlignment="1">
      <alignment horizont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2" fontId="10" fillId="0" borderId="7" xfId="1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18" xfId="0" applyBorder="1"/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0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23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0" fillId="0" borderId="17" xfId="0" applyBorder="1" applyAlignment="1">
      <alignment horizontal="center"/>
    </xf>
    <xf numFmtId="0" fontId="13" fillId="0" borderId="24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2" fontId="10" fillId="0" borderId="0" xfId="1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4" fontId="10" fillId="0" borderId="7" xfId="0" applyNumberFormat="1" applyFont="1" applyFill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1" fontId="11" fillId="0" borderId="25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1" fontId="0" fillId="0" borderId="25" xfId="0" applyNumberFormat="1" applyBorder="1" applyAlignment="1">
      <alignment horizontal="center"/>
    </xf>
    <xf numFmtId="4" fontId="10" fillId="0" borderId="16" xfId="0" applyNumberFormat="1" applyFont="1" applyFill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3" fillId="0" borderId="23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13" fillId="0" borderId="27" xfId="0" applyFont="1" applyBorder="1" applyAlignment="1">
      <alignment vertical="center"/>
    </xf>
    <xf numFmtId="2" fontId="10" fillId="0" borderId="27" xfId="1" applyNumberFormat="1" applyFont="1" applyFill="1" applyBorder="1" applyAlignment="1">
      <alignment horizontal="center"/>
    </xf>
    <xf numFmtId="2" fontId="10" fillId="0" borderId="27" xfId="0" applyNumberFormat="1" applyFont="1" applyFill="1" applyBorder="1" applyAlignment="1">
      <alignment horizontal="center"/>
    </xf>
    <xf numFmtId="4" fontId="10" fillId="0" borderId="27" xfId="0" applyNumberFormat="1" applyFont="1" applyFill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1" fontId="11" fillId="0" borderId="28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17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3" fillId="0" borderId="2" xfId="0" applyFont="1" applyBorder="1" applyAlignment="1">
      <alignment vertical="center"/>
    </xf>
    <xf numFmtId="2" fontId="10" fillId="0" borderId="2" xfId="1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10" fillId="0" borderId="27" xfId="1" applyNumberFormat="1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1" fontId="11" fillId="0" borderId="27" xfId="0" applyNumberFormat="1" applyFont="1" applyFill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26" xfId="0" applyFont="1" applyBorder="1" applyAlignment="1">
      <alignment vertical="center"/>
    </xf>
    <xf numFmtId="2" fontId="10" fillId="0" borderId="26" xfId="1" applyNumberFormat="1" applyFont="1" applyBorder="1" applyAlignment="1">
      <alignment horizontal="center"/>
    </xf>
    <xf numFmtId="2" fontId="10" fillId="0" borderId="26" xfId="0" applyNumberFormat="1" applyFont="1" applyFill="1" applyBorder="1" applyAlignment="1">
      <alignment horizontal="center"/>
    </xf>
    <xf numFmtId="0" fontId="17" fillId="0" borderId="26" xfId="0" applyFont="1" applyBorder="1" applyAlignment="1">
      <alignment horizontal="center"/>
    </xf>
    <xf numFmtId="4" fontId="9" fillId="0" borderId="26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1" fontId="11" fillId="0" borderId="26" xfId="0" applyNumberFormat="1" applyFont="1" applyFill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6" xfId="0" applyBorder="1"/>
    <xf numFmtId="0" fontId="0" fillId="0" borderId="16" xfId="0" applyFont="1" applyBorder="1" applyAlignment="1">
      <alignment horizontal="center"/>
    </xf>
    <xf numFmtId="2" fontId="10" fillId="0" borderId="7" xfId="1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3" fillId="0" borderId="23" xfId="0" applyFont="1" applyFill="1" applyBorder="1" applyAlignment="1">
      <alignment vertical="center"/>
    </xf>
    <xf numFmtId="0" fontId="13" fillId="0" borderId="16" xfId="0" applyFont="1" applyBorder="1"/>
    <xf numFmtId="0" fontId="13" fillId="0" borderId="23" xfId="0" applyFont="1" applyBorder="1"/>
    <xf numFmtId="0" fontId="13" fillId="0" borderId="16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/>
    </xf>
    <xf numFmtId="4" fontId="0" fillId="0" borderId="16" xfId="0" applyNumberFormat="1" applyBorder="1"/>
    <xf numFmtId="0" fontId="16" fillId="0" borderId="16" xfId="0" applyFon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13" fillId="0" borderId="13" xfId="0" applyFont="1" applyBorder="1"/>
    <xf numFmtId="2" fontId="10" fillId="0" borderId="13" xfId="1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30" xfId="0" applyFont="1" applyFill="1" applyBorder="1" applyAlignment="1">
      <alignment vertical="center"/>
    </xf>
    <xf numFmtId="2" fontId="10" fillId="0" borderId="13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3" fillId="0" borderId="31" xfId="0" applyFont="1" applyBorder="1" applyAlignment="1">
      <alignment vertical="center"/>
    </xf>
    <xf numFmtId="0" fontId="19" fillId="0" borderId="18" xfId="0" applyFont="1" applyBorder="1" applyAlignment="1">
      <alignment horizontal="center"/>
    </xf>
    <xf numFmtId="4" fontId="9" fillId="0" borderId="31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</cellXfs>
  <cellStyles count="2">
    <cellStyle name="Navadno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0"/>
  <sheetViews>
    <sheetView zoomScale="90" zoomScaleNormal="90" workbookViewId="0">
      <selection activeCell="A37" sqref="A37"/>
    </sheetView>
  </sheetViews>
  <sheetFormatPr defaultRowHeight="15" x14ac:dyDescent="0.25"/>
  <cols>
    <col min="1" max="1" width="26" customWidth="1"/>
    <col min="2" max="2" width="6.85546875" customWidth="1"/>
    <col min="3" max="3" width="8.28515625" customWidth="1"/>
    <col min="5" max="5" width="7.5703125" customWidth="1"/>
    <col min="6" max="6" width="9.42578125" customWidth="1"/>
    <col min="7" max="7" width="7.5703125" customWidth="1"/>
    <col min="8" max="8" width="13.42578125" customWidth="1"/>
    <col min="9" max="9" width="7.28515625" customWidth="1"/>
    <col min="14" max="14" width="15.28515625" customWidth="1"/>
  </cols>
  <sheetData>
    <row r="3" spans="1:16" ht="15.75" thickBot="1" x14ac:dyDescent="0.3"/>
    <row r="4" spans="1:16" ht="23.25" x14ac:dyDescent="0.35">
      <c r="A4" s="1" t="s">
        <v>32</v>
      </c>
      <c r="B4" s="24"/>
      <c r="C4" s="2"/>
      <c r="D4" s="2"/>
      <c r="E4" s="3"/>
      <c r="F4" s="3"/>
      <c r="G4" s="3"/>
      <c r="H4" s="2"/>
      <c r="I4" s="3"/>
      <c r="J4" s="4"/>
      <c r="K4" s="3"/>
      <c r="L4" s="2"/>
      <c r="M4" s="14"/>
      <c r="N4" s="15"/>
      <c r="O4" s="16"/>
    </row>
    <row r="5" spans="1:16" x14ac:dyDescent="0.25">
      <c r="A5" s="5"/>
      <c r="B5" s="7"/>
      <c r="C5" s="6"/>
      <c r="D5" s="6"/>
      <c r="E5" s="7"/>
      <c r="F5" s="7"/>
      <c r="G5" s="7"/>
      <c r="H5" s="6"/>
      <c r="I5" s="7"/>
      <c r="J5" s="6"/>
      <c r="K5" s="7"/>
      <c r="L5" s="6"/>
      <c r="M5" s="13"/>
      <c r="N5" s="17"/>
      <c r="O5" s="18"/>
    </row>
    <row r="6" spans="1:16" ht="23.25" x14ac:dyDescent="0.35">
      <c r="A6" s="8" t="s">
        <v>13</v>
      </c>
      <c r="B6" s="25"/>
      <c r="C6" s="6"/>
      <c r="D6" s="6"/>
      <c r="E6" s="7"/>
      <c r="F6" s="9" t="s">
        <v>14</v>
      </c>
      <c r="G6" s="7"/>
      <c r="H6" s="6"/>
      <c r="I6" s="7"/>
      <c r="J6" s="6"/>
      <c r="K6" s="7"/>
      <c r="L6" s="6"/>
      <c r="M6" s="13"/>
      <c r="N6" s="17"/>
      <c r="O6" s="18"/>
    </row>
    <row r="7" spans="1:16" x14ac:dyDescent="0.25">
      <c r="A7" s="10">
        <v>43543</v>
      </c>
      <c r="B7" s="26"/>
      <c r="C7" s="6"/>
      <c r="D7" s="6"/>
      <c r="E7" s="7"/>
      <c r="F7" s="7"/>
      <c r="G7" s="7"/>
      <c r="H7" s="6"/>
      <c r="I7" s="7"/>
      <c r="J7" s="6"/>
      <c r="K7" s="7"/>
      <c r="L7" s="11"/>
      <c r="M7" s="13"/>
      <c r="N7" s="17"/>
      <c r="O7" s="18"/>
    </row>
    <row r="8" spans="1:16" x14ac:dyDescent="0.25">
      <c r="A8" s="10"/>
      <c r="B8" s="26"/>
      <c r="C8" s="6"/>
      <c r="D8" s="6"/>
      <c r="E8" s="7"/>
      <c r="F8" s="7"/>
      <c r="G8" s="7"/>
      <c r="H8" s="6"/>
      <c r="I8" s="7"/>
      <c r="J8" s="6"/>
      <c r="K8" s="7"/>
      <c r="L8" s="11"/>
      <c r="M8" s="13"/>
      <c r="N8" s="17"/>
      <c r="O8" s="18"/>
    </row>
    <row r="9" spans="1:16" x14ac:dyDescent="0.25">
      <c r="A9" s="10"/>
      <c r="B9" s="26"/>
      <c r="C9" s="6"/>
      <c r="D9" s="6"/>
      <c r="E9" s="7"/>
      <c r="F9" s="7"/>
      <c r="G9" s="7"/>
      <c r="H9" s="6"/>
      <c r="I9" s="7"/>
      <c r="J9" s="6"/>
      <c r="K9" s="7"/>
      <c r="L9" s="11"/>
      <c r="M9" s="13"/>
      <c r="N9" s="17"/>
      <c r="O9" s="18"/>
    </row>
    <row r="10" spans="1:16" ht="15.75" thickBot="1" x14ac:dyDescent="0.3">
      <c r="A10" s="5" t="s">
        <v>33</v>
      </c>
      <c r="B10" s="7"/>
      <c r="C10" s="6"/>
      <c r="D10" s="6"/>
      <c r="E10" s="7"/>
      <c r="F10" s="7"/>
      <c r="G10" s="7"/>
      <c r="H10" s="6"/>
      <c r="I10" s="7"/>
      <c r="J10" s="6"/>
      <c r="K10" s="7"/>
      <c r="L10" s="6"/>
      <c r="M10" s="13"/>
      <c r="N10" s="17"/>
      <c r="O10" s="18"/>
    </row>
    <row r="11" spans="1:16" x14ac:dyDescent="0.25">
      <c r="A11" s="19" t="s">
        <v>0</v>
      </c>
      <c r="B11" s="27"/>
      <c r="C11" s="12" t="s">
        <v>1</v>
      </c>
      <c r="D11" s="12" t="s">
        <v>2</v>
      </c>
      <c r="E11" s="12" t="s">
        <v>3</v>
      </c>
      <c r="F11" s="20" t="s">
        <v>11</v>
      </c>
      <c r="G11" s="12" t="s">
        <v>3</v>
      </c>
      <c r="H11" s="20" t="s">
        <v>12</v>
      </c>
      <c r="I11" s="12" t="s">
        <v>3</v>
      </c>
      <c r="J11" s="12" t="s">
        <v>4</v>
      </c>
      <c r="K11" s="12" t="s">
        <v>3</v>
      </c>
      <c r="L11" s="12" t="s">
        <v>34</v>
      </c>
      <c r="M11" s="12" t="s">
        <v>35</v>
      </c>
      <c r="N11" s="21" t="s">
        <v>5</v>
      </c>
      <c r="O11" s="22" t="s">
        <v>6</v>
      </c>
    </row>
    <row r="12" spans="1:16" ht="16.5" thickBot="1" x14ac:dyDescent="0.3">
      <c r="A12" s="59"/>
      <c r="B12" s="28"/>
      <c r="C12" s="29"/>
      <c r="D12" s="30"/>
      <c r="E12" s="30"/>
      <c r="F12" s="30" t="s">
        <v>7</v>
      </c>
      <c r="G12" s="30"/>
      <c r="H12" s="30" t="s">
        <v>7</v>
      </c>
      <c r="I12" s="30"/>
      <c r="J12" s="31"/>
      <c r="K12" s="30"/>
      <c r="L12" s="30" t="s">
        <v>8</v>
      </c>
      <c r="M12" s="32" t="s">
        <v>8</v>
      </c>
      <c r="N12" s="33" t="s">
        <v>9</v>
      </c>
      <c r="O12" s="34" t="s">
        <v>10</v>
      </c>
      <c r="P12" t="s">
        <v>36</v>
      </c>
    </row>
    <row r="13" spans="1:16" ht="16.5" thickBot="1" x14ac:dyDescent="0.3">
      <c r="A13" s="60" t="s">
        <v>22</v>
      </c>
      <c r="B13" s="61">
        <v>2008</v>
      </c>
      <c r="C13" s="62">
        <v>6.45</v>
      </c>
      <c r="D13" s="63">
        <f t="shared" ref="D13:D29" si="0">C13/4*6</f>
        <v>9.6750000000000007</v>
      </c>
      <c r="E13" s="64">
        <f t="shared" ref="E13:E29" si="1">IF(D13&lt;&gt;0,INT(46.0849*(13-D13)^1.37),0)</f>
        <v>239</v>
      </c>
      <c r="F13" s="63">
        <v>2.09</v>
      </c>
      <c r="G13" s="65">
        <f t="shared" ref="G13:G29" si="2">IF(F13&lt;&gt;0,INT(0.14354*((F13*100)-20)^1.53),0)</f>
        <v>436</v>
      </c>
      <c r="H13" s="63">
        <v>6.56</v>
      </c>
      <c r="I13" s="65">
        <f t="shared" ref="I13:I29" si="3">IF(H13&lt;&gt;0,INT(56.0211*(H13-2.5)^1.15),0)</f>
        <v>280</v>
      </c>
      <c r="J13" s="66"/>
      <c r="K13" s="67"/>
      <c r="L13" s="68">
        <f t="shared" ref="L13:L29" si="4">E13+G13+I13</f>
        <v>955</v>
      </c>
      <c r="M13" s="69">
        <v>870</v>
      </c>
      <c r="N13" s="70">
        <f t="shared" ref="N13:N29" si="5">L13+M13</f>
        <v>1825</v>
      </c>
      <c r="O13" s="71" t="s">
        <v>44</v>
      </c>
      <c r="P13" t="s">
        <v>43</v>
      </c>
    </row>
    <row r="14" spans="1:16" ht="16.5" thickBot="1" x14ac:dyDescent="0.3">
      <c r="A14" s="23" t="s">
        <v>23</v>
      </c>
      <c r="B14" s="35">
        <v>2008</v>
      </c>
      <c r="C14" s="37">
        <v>6.8</v>
      </c>
      <c r="D14" s="38">
        <f t="shared" si="0"/>
        <v>10.199999999999999</v>
      </c>
      <c r="E14" s="49">
        <f t="shared" si="1"/>
        <v>188</v>
      </c>
      <c r="F14" s="40">
        <v>1.77</v>
      </c>
      <c r="G14" s="50">
        <f t="shared" si="2"/>
        <v>328</v>
      </c>
      <c r="H14" s="41">
        <v>6.85</v>
      </c>
      <c r="I14" s="50">
        <f t="shared" si="3"/>
        <v>303</v>
      </c>
      <c r="J14" s="42"/>
      <c r="K14" s="39"/>
      <c r="L14" s="43">
        <f t="shared" si="4"/>
        <v>819</v>
      </c>
      <c r="M14" s="44">
        <v>841</v>
      </c>
      <c r="N14" s="45">
        <f t="shared" si="5"/>
        <v>1660</v>
      </c>
      <c r="O14" s="51" t="s">
        <v>48</v>
      </c>
      <c r="P14" t="s">
        <v>40</v>
      </c>
    </row>
    <row r="15" spans="1:16" ht="16.5" thickBot="1" x14ac:dyDescent="0.3">
      <c r="A15" s="23" t="s">
        <v>25</v>
      </c>
      <c r="B15" s="35">
        <v>2008</v>
      </c>
      <c r="C15" s="47">
        <v>6.44</v>
      </c>
      <c r="D15" s="38">
        <f t="shared" si="0"/>
        <v>9.66</v>
      </c>
      <c r="E15" s="49">
        <f t="shared" si="1"/>
        <v>240</v>
      </c>
      <c r="F15" s="38">
        <v>1.88</v>
      </c>
      <c r="G15" s="50">
        <f t="shared" si="2"/>
        <v>364</v>
      </c>
      <c r="H15" s="38">
        <v>6.48</v>
      </c>
      <c r="I15" s="50">
        <f t="shared" si="3"/>
        <v>274</v>
      </c>
      <c r="J15" s="40"/>
      <c r="K15" s="39"/>
      <c r="L15" s="43">
        <f t="shared" si="4"/>
        <v>878</v>
      </c>
      <c r="M15" s="44">
        <v>766</v>
      </c>
      <c r="N15" s="45">
        <f t="shared" si="5"/>
        <v>1644</v>
      </c>
      <c r="O15" s="51" t="s">
        <v>49</v>
      </c>
      <c r="P15" t="s">
        <v>40</v>
      </c>
    </row>
    <row r="16" spans="1:16" ht="16.5" thickBot="1" x14ac:dyDescent="0.3">
      <c r="A16" s="23" t="s">
        <v>19</v>
      </c>
      <c r="B16" s="35">
        <v>2008</v>
      </c>
      <c r="C16" s="48">
        <v>6.68</v>
      </c>
      <c r="D16" s="38">
        <f t="shared" si="0"/>
        <v>10.02</v>
      </c>
      <c r="E16" s="49">
        <f t="shared" si="1"/>
        <v>205</v>
      </c>
      <c r="F16" s="38">
        <v>1.76</v>
      </c>
      <c r="G16" s="50">
        <f t="shared" si="2"/>
        <v>325</v>
      </c>
      <c r="H16" s="40">
        <v>5.91</v>
      </c>
      <c r="I16" s="50">
        <f t="shared" si="3"/>
        <v>229</v>
      </c>
      <c r="J16" s="42"/>
      <c r="K16" s="39"/>
      <c r="L16" s="43">
        <f t="shared" si="4"/>
        <v>759</v>
      </c>
      <c r="M16" s="44">
        <v>826</v>
      </c>
      <c r="N16" s="45">
        <f t="shared" si="5"/>
        <v>1585</v>
      </c>
      <c r="O16" s="51" t="s">
        <v>50</v>
      </c>
      <c r="P16" t="s">
        <v>42</v>
      </c>
    </row>
    <row r="17" spans="1:16" ht="16.5" thickBot="1" x14ac:dyDescent="0.3">
      <c r="A17" s="23" t="s">
        <v>16</v>
      </c>
      <c r="B17" s="35">
        <v>2008</v>
      </c>
      <c r="C17" s="38">
        <v>6.62</v>
      </c>
      <c r="D17" s="38">
        <f t="shared" si="0"/>
        <v>9.93</v>
      </c>
      <c r="E17" s="49">
        <f t="shared" si="1"/>
        <v>214</v>
      </c>
      <c r="F17" s="38">
        <v>1.92</v>
      </c>
      <c r="G17" s="50">
        <f t="shared" si="2"/>
        <v>377</v>
      </c>
      <c r="H17" s="38">
        <v>5.54</v>
      </c>
      <c r="I17" s="50">
        <f t="shared" si="3"/>
        <v>201</v>
      </c>
      <c r="J17" s="46"/>
      <c r="K17" s="39"/>
      <c r="L17" s="43">
        <f t="shared" si="4"/>
        <v>792</v>
      </c>
      <c r="M17" s="44">
        <v>764</v>
      </c>
      <c r="N17" s="45">
        <f t="shared" si="5"/>
        <v>1556</v>
      </c>
      <c r="O17" s="51" t="s">
        <v>47</v>
      </c>
      <c r="P17" t="s">
        <v>39</v>
      </c>
    </row>
    <row r="18" spans="1:16" ht="16.5" thickBot="1" x14ac:dyDescent="0.3">
      <c r="A18" s="23" t="s">
        <v>28</v>
      </c>
      <c r="B18" s="35">
        <v>2008</v>
      </c>
      <c r="C18" s="48">
        <v>6.91</v>
      </c>
      <c r="D18" s="38">
        <f t="shared" si="0"/>
        <v>10.365</v>
      </c>
      <c r="E18" s="49">
        <f t="shared" si="1"/>
        <v>173</v>
      </c>
      <c r="F18" s="40">
        <v>1.8</v>
      </c>
      <c r="G18" s="50">
        <f t="shared" si="2"/>
        <v>338</v>
      </c>
      <c r="H18" s="41">
        <v>5.82</v>
      </c>
      <c r="I18" s="50">
        <f t="shared" si="3"/>
        <v>222</v>
      </c>
      <c r="J18" s="42"/>
      <c r="K18" s="39"/>
      <c r="L18" s="43">
        <f t="shared" si="4"/>
        <v>733</v>
      </c>
      <c r="M18" s="44">
        <v>821</v>
      </c>
      <c r="N18" s="45">
        <f t="shared" si="5"/>
        <v>1554</v>
      </c>
      <c r="O18" s="51" t="s">
        <v>46</v>
      </c>
      <c r="P18" t="s">
        <v>37</v>
      </c>
    </row>
    <row r="19" spans="1:16" ht="16.5" thickBot="1" x14ac:dyDescent="0.3">
      <c r="A19" s="23" t="s">
        <v>21</v>
      </c>
      <c r="B19" s="35">
        <v>2008</v>
      </c>
      <c r="C19" s="47">
        <v>6.94</v>
      </c>
      <c r="D19" s="38">
        <f t="shared" si="0"/>
        <v>10.41</v>
      </c>
      <c r="E19" s="49">
        <f t="shared" si="1"/>
        <v>169</v>
      </c>
      <c r="F19" s="38">
        <v>1.8</v>
      </c>
      <c r="G19" s="50">
        <f t="shared" si="2"/>
        <v>338</v>
      </c>
      <c r="H19" s="40">
        <v>6.28</v>
      </c>
      <c r="I19" s="50">
        <f t="shared" si="3"/>
        <v>258</v>
      </c>
      <c r="J19" s="40"/>
      <c r="K19" s="39"/>
      <c r="L19" s="43">
        <f t="shared" si="4"/>
        <v>765</v>
      </c>
      <c r="M19" s="44">
        <v>687</v>
      </c>
      <c r="N19" s="45">
        <f t="shared" si="5"/>
        <v>1452</v>
      </c>
      <c r="O19" s="51" t="s">
        <v>51</v>
      </c>
      <c r="P19" t="s">
        <v>41</v>
      </c>
    </row>
    <row r="20" spans="1:16" ht="16.5" thickBot="1" x14ac:dyDescent="0.3">
      <c r="A20" s="23" t="s">
        <v>20</v>
      </c>
      <c r="B20" s="35">
        <v>2008</v>
      </c>
      <c r="C20" s="37">
        <v>7.05</v>
      </c>
      <c r="D20" s="38">
        <f t="shared" si="0"/>
        <v>10.574999999999999</v>
      </c>
      <c r="E20" s="49">
        <f t="shared" si="1"/>
        <v>155</v>
      </c>
      <c r="F20" s="40">
        <v>1.7</v>
      </c>
      <c r="G20" s="50">
        <f t="shared" si="2"/>
        <v>306</v>
      </c>
      <c r="H20" s="48">
        <v>6.52</v>
      </c>
      <c r="I20" s="50">
        <f t="shared" si="3"/>
        <v>277</v>
      </c>
      <c r="J20" s="42"/>
      <c r="K20" s="39"/>
      <c r="L20" s="43">
        <f t="shared" si="4"/>
        <v>738</v>
      </c>
      <c r="M20" s="44">
        <v>691</v>
      </c>
      <c r="N20" s="45">
        <f t="shared" si="5"/>
        <v>1429</v>
      </c>
      <c r="O20" s="51" t="s">
        <v>52</v>
      </c>
      <c r="P20" t="s">
        <v>41</v>
      </c>
    </row>
    <row r="21" spans="1:16" ht="16.5" thickBot="1" x14ac:dyDescent="0.3">
      <c r="A21" s="23" t="s">
        <v>29</v>
      </c>
      <c r="B21" s="35">
        <v>2008</v>
      </c>
      <c r="C21" s="37">
        <v>6.95</v>
      </c>
      <c r="D21" s="38">
        <f t="shared" si="0"/>
        <v>10.425000000000001</v>
      </c>
      <c r="E21" s="49">
        <f t="shared" si="1"/>
        <v>168</v>
      </c>
      <c r="F21" s="48">
        <v>1.75</v>
      </c>
      <c r="G21" s="50">
        <f t="shared" si="2"/>
        <v>322</v>
      </c>
      <c r="H21" s="40">
        <v>6.35</v>
      </c>
      <c r="I21" s="50">
        <f t="shared" si="3"/>
        <v>264</v>
      </c>
      <c r="J21" s="42"/>
      <c r="K21" s="39"/>
      <c r="L21" s="43">
        <f t="shared" si="4"/>
        <v>754</v>
      </c>
      <c r="M21" s="44">
        <v>658</v>
      </c>
      <c r="N21" s="45">
        <f t="shared" si="5"/>
        <v>1412</v>
      </c>
      <c r="O21" s="51" t="s">
        <v>45</v>
      </c>
      <c r="P21" t="s">
        <v>37</v>
      </c>
    </row>
    <row r="22" spans="1:16" ht="16.5" thickBot="1" x14ac:dyDescent="0.3">
      <c r="A22" s="23" t="s">
        <v>24</v>
      </c>
      <c r="B22" s="35">
        <v>2008</v>
      </c>
      <c r="C22" s="47">
        <v>7.28</v>
      </c>
      <c r="D22" s="38">
        <f t="shared" si="0"/>
        <v>10.92</v>
      </c>
      <c r="E22" s="49">
        <f t="shared" si="1"/>
        <v>125</v>
      </c>
      <c r="F22" s="38">
        <v>1.71</v>
      </c>
      <c r="G22" s="50">
        <f t="shared" si="2"/>
        <v>309</v>
      </c>
      <c r="H22" s="38">
        <v>5.9</v>
      </c>
      <c r="I22" s="50">
        <f t="shared" si="3"/>
        <v>228</v>
      </c>
      <c r="J22" s="40"/>
      <c r="K22" s="39"/>
      <c r="L22" s="43">
        <f t="shared" si="4"/>
        <v>662</v>
      </c>
      <c r="M22" s="44">
        <v>634</v>
      </c>
      <c r="N22" s="45">
        <f t="shared" si="5"/>
        <v>1296</v>
      </c>
      <c r="O22" s="51" t="s">
        <v>53</v>
      </c>
      <c r="P22" t="s">
        <v>40</v>
      </c>
    </row>
    <row r="23" spans="1:16" ht="16.5" thickBot="1" x14ac:dyDescent="0.3">
      <c r="A23" s="23" t="s">
        <v>18</v>
      </c>
      <c r="B23" s="35">
        <v>2008</v>
      </c>
      <c r="C23" s="37">
        <v>6.98</v>
      </c>
      <c r="D23" s="38">
        <f t="shared" si="0"/>
        <v>10.47</v>
      </c>
      <c r="E23" s="49">
        <f t="shared" si="1"/>
        <v>164</v>
      </c>
      <c r="F23" s="38">
        <v>1.64</v>
      </c>
      <c r="G23" s="50">
        <f t="shared" si="2"/>
        <v>287</v>
      </c>
      <c r="H23" s="38">
        <v>5.75</v>
      </c>
      <c r="I23" s="50">
        <f t="shared" si="3"/>
        <v>217</v>
      </c>
      <c r="J23" s="46"/>
      <c r="K23" s="39"/>
      <c r="L23" s="43">
        <f t="shared" si="4"/>
        <v>668</v>
      </c>
      <c r="M23" s="44">
        <v>551</v>
      </c>
      <c r="N23" s="45">
        <f t="shared" si="5"/>
        <v>1219</v>
      </c>
      <c r="O23" s="51" t="s">
        <v>54</v>
      </c>
      <c r="P23" t="s">
        <v>38</v>
      </c>
    </row>
    <row r="24" spans="1:16" ht="16.5" thickBot="1" x14ac:dyDescent="0.3">
      <c r="A24" s="23" t="s">
        <v>15</v>
      </c>
      <c r="B24" s="35">
        <v>2008</v>
      </c>
      <c r="C24" s="37">
        <v>7.23</v>
      </c>
      <c r="D24" s="38">
        <f t="shared" si="0"/>
        <v>10.845000000000001</v>
      </c>
      <c r="E24" s="49">
        <f t="shared" si="1"/>
        <v>131</v>
      </c>
      <c r="F24" s="40">
        <v>1.58</v>
      </c>
      <c r="G24" s="50">
        <f t="shared" si="2"/>
        <v>269</v>
      </c>
      <c r="H24" s="40">
        <v>5.75</v>
      </c>
      <c r="I24" s="50">
        <f t="shared" si="3"/>
        <v>217</v>
      </c>
      <c r="J24" s="42"/>
      <c r="K24" s="39"/>
      <c r="L24" s="43">
        <f t="shared" si="4"/>
        <v>617</v>
      </c>
      <c r="M24" s="44">
        <v>594</v>
      </c>
      <c r="N24" s="45">
        <f t="shared" si="5"/>
        <v>1211</v>
      </c>
      <c r="O24" s="51" t="s">
        <v>55</v>
      </c>
      <c r="P24" t="s">
        <v>39</v>
      </c>
    </row>
    <row r="25" spans="1:16" ht="16.5" thickBot="1" x14ac:dyDescent="0.3">
      <c r="A25" s="23" t="s">
        <v>27</v>
      </c>
      <c r="B25" s="35">
        <v>2009</v>
      </c>
      <c r="C25" s="47">
        <v>7.37</v>
      </c>
      <c r="D25" s="38">
        <f t="shared" si="0"/>
        <v>11.055</v>
      </c>
      <c r="E25" s="49">
        <f t="shared" si="1"/>
        <v>114</v>
      </c>
      <c r="F25" s="38">
        <v>1.49</v>
      </c>
      <c r="G25" s="50">
        <f t="shared" si="2"/>
        <v>243</v>
      </c>
      <c r="H25" s="48">
        <v>5.3</v>
      </c>
      <c r="I25" s="50">
        <f t="shared" si="3"/>
        <v>183</v>
      </c>
      <c r="J25" s="40"/>
      <c r="K25" s="39"/>
      <c r="L25" s="43">
        <f t="shared" si="4"/>
        <v>540</v>
      </c>
      <c r="M25" s="44">
        <v>459</v>
      </c>
      <c r="N25" s="45">
        <f t="shared" si="5"/>
        <v>999</v>
      </c>
      <c r="O25" s="51" t="s">
        <v>56</v>
      </c>
      <c r="P25" t="s">
        <v>37</v>
      </c>
    </row>
    <row r="26" spans="1:16" ht="16.5" thickBot="1" x14ac:dyDescent="0.3">
      <c r="A26" s="23" t="s">
        <v>26</v>
      </c>
      <c r="B26" s="35">
        <v>2009</v>
      </c>
      <c r="C26" s="37">
        <v>7.5</v>
      </c>
      <c r="D26" s="38">
        <f t="shared" si="0"/>
        <v>11.25</v>
      </c>
      <c r="E26" s="49">
        <f t="shared" si="1"/>
        <v>99</v>
      </c>
      <c r="F26" s="40">
        <v>1.5</v>
      </c>
      <c r="G26" s="50">
        <f t="shared" si="2"/>
        <v>246</v>
      </c>
      <c r="H26" s="41">
        <v>4.5999999999999996</v>
      </c>
      <c r="I26" s="50">
        <f t="shared" si="3"/>
        <v>131</v>
      </c>
      <c r="J26" s="42"/>
      <c r="K26" s="39"/>
      <c r="L26" s="43">
        <f t="shared" si="4"/>
        <v>476</v>
      </c>
      <c r="M26" s="44">
        <v>500</v>
      </c>
      <c r="N26" s="45">
        <f t="shared" si="5"/>
        <v>976</v>
      </c>
      <c r="O26" s="51" t="s">
        <v>57</v>
      </c>
      <c r="P26" t="s">
        <v>37</v>
      </c>
    </row>
    <row r="27" spans="1:16" ht="16.5" thickBot="1" x14ac:dyDescent="0.3">
      <c r="A27" s="23" t="s">
        <v>17</v>
      </c>
      <c r="B27" s="35">
        <v>2008</v>
      </c>
      <c r="C27" s="37">
        <v>0</v>
      </c>
      <c r="D27" s="38">
        <f t="shared" si="0"/>
        <v>0</v>
      </c>
      <c r="E27" s="49">
        <f t="shared" si="1"/>
        <v>0</v>
      </c>
      <c r="F27" s="38">
        <v>0</v>
      </c>
      <c r="G27" s="50">
        <f t="shared" si="2"/>
        <v>0</v>
      </c>
      <c r="H27" s="40"/>
      <c r="I27" s="50">
        <f t="shared" si="3"/>
        <v>0</v>
      </c>
      <c r="J27" s="42"/>
      <c r="K27" s="39"/>
      <c r="L27" s="43">
        <f t="shared" si="4"/>
        <v>0</v>
      </c>
      <c r="M27" s="44">
        <v>675</v>
      </c>
      <c r="N27" s="45">
        <f t="shared" si="5"/>
        <v>675</v>
      </c>
      <c r="O27" s="51" t="s">
        <v>58</v>
      </c>
    </row>
    <row r="28" spans="1:16" ht="16.5" thickBot="1" x14ac:dyDescent="0.3">
      <c r="A28" s="23" t="s">
        <v>30</v>
      </c>
      <c r="B28" s="35">
        <v>2009</v>
      </c>
      <c r="C28" s="37">
        <v>8.34</v>
      </c>
      <c r="D28" s="38">
        <f t="shared" si="0"/>
        <v>12.51</v>
      </c>
      <c r="E28" s="49">
        <f t="shared" si="1"/>
        <v>17</v>
      </c>
      <c r="F28" s="40">
        <v>1.45</v>
      </c>
      <c r="G28" s="50">
        <f t="shared" si="2"/>
        <v>231</v>
      </c>
      <c r="H28" s="48">
        <v>3.7</v>
      </c>
      <c r="I28" s="50">
        <f t="shared" si="3"/>
        <v>69</v>
      </c>
      <c r="J28" s="42"/>
      <c r="K28" s="39"/>
      <c r="L28" s="43">
        <f t="shared" si="4"/>
        <v>317</v>
      </c>
      <c r="M28" s="44">
        <v>316</v>
      </c>
      <c r="N28" s="45">
        <f t="shared" si="5"/>
        <v>633</v>
      </c>
      <c r="O28" s="51" t="s">
        <v>59</v>
      </c>
      <c r="P28" t="s">
        <v>37</v>
      </c>
    </row>
    <row r="29" spans="1:16" ht="16.5" thickBot="1" x14ac:dyDescent="0.3">
      <c r="A29" s="23" t="s">
        <v>31</v>
      </c>
      <c r="B29" s="35">
        <v>2009</v>
      </c>
      <c r="C29" s="37">
        <v>8.11</v>
      </c>
      <c r="D29" s="38">
        <f t="shared" si="0"/>
        <v>12.164999999999999</v>
      </c>
      <c r="E29" s="49">
        <f t="shared" si="1"/>
        <v>35</v>
      </c>
      <c r="F29" s="38">
        <v>1.22</v>
      </c>
      <c r="G29" s="50">
        <f t="shared" si="2"/>
        <v>169</v>
      </c>
      <c r="H29" s="38">
        <v>3.3</v>
      </c>
      <c r="I29" s="50">
        <f t="shared" si="3"/>
        <v>43</v>
      </c>
      <c r="J29" s="46"/>
      <c r="K29" s="39"/>
      <c r="L29" s="43">
        <f t="shared" si="4"/>
        <v>247</v>
      </c>
      <c r="M29" s="44">
        <v>285</v>
      </c>
      <c r="N29" s="45">
        <f t="shared" si="5"/>
        <v>532</v>
      </c>
      <c r="O29" s="51" t="s">
        <v>60</v>
      </c>
      <c r="P29" t="s">
        <v>37</v>
      </c>
    </row>
    <row r="30" spans="1:16" ht="16.5" thickBot="1" x14ac:dyDescent="0.3">
      <c r="A30" s="23"/>
      <c r="B30" s="36"/>
      <c r="C30" s="52"/>
      <c r="D30" s="53"/>
      <c r="E30" s="72"/>
      <c r="F30" s="73"/>
      <c r="G30" s="74"/>
      <c r="H30" s="75"/>
      <c r="I30" s="74"/>
      <c r="J30" s="76"/>
      <c r="K30" s="54"/>
      <c r="L30" s="55"/>
      <c r="M30" s="56"/>
      <c r="N30" s="57"/>
      <c r="O30" s="58"/>
    </row>
  </sheetData>
  <sortState ref="A13:P29">
    <sortCondition descending="1" ref="N13:N29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3"/>
  <sheetViews>
    <sheetView zoomScale="90" zoomScaleNormal="90" workbookViewId="0">
      <selection activeCell="A3" sqref="A3"/>
    </sheetView>
  </sheetViews>
  <sheetFormatPr defaultRowHeight="15" x14ac:dyDescent="0.25"/>
  <cols>
    <col min="1" max="1" width="26" customWidth="1"/>
    <col min="2" max="2" width="6.85546875" customWidth="1"/>
    <col min="3" max="3" width="8.28515625" customWidth="1"/>
    <col min="5" max="5" width="7.5703125" customWidth="1"/>
    <col min="6" max="6" width="9.42578125" customWidth="1"/>
    <col min="7" max="7" width="7.5703125" customWidth="1"/>
    <col min="8" max="8" width="13.42578125" customWidth="1"/>
    <col min="9" max="9" width="7.28515625" customWidth="1"/>
    <col min="14" max="14" width="15.28515625" customWidth="1"/>
  </cols>
  <sheetData>
    <row r="3" spans="1:16" ht="15.75" thickBot="1" x14ac:dyDescent="0.3"/>
    <row r="4" spans="1:16" ht="23.25" x14ac:dyDescent="0.35">
      <c r="A4" s="1" t="s">
        <v>32</v>
      </c>
      <c r="B4" s="24"/>
      <c r="C4" s="2"/>
      <c r="D4" s="2"/>
      <c r="E4" s="3"/>
      <c r="F4" s="3"/>
      <c r="G4" s="3"/>
      <c r="H4" s="2"/>
      <c r="I4" s="3"/>
      <c r="J4" s="4"/>
      <c r="K4" s="3"/>
      <c r="L4" s="2"/>
      <c r="M4" s="14"/>
      <c r="N4" s="15"/>
      <c r="O4" s="16"/>
    </row>
    <row r="5" spans="1:16" x14ac:dyDescent="0.25">
      <c r="A5" s="5"/>
      <c r="B5" s="7"/>
      <c r="C5" s="6"/>
      <c r="D5" s="6"/>
      <c r="E5" s="7"/>
      <c r="F5" s="7"/>
      <c r="G5" s="7"/>
      <c r="H5" s="6"/>
      <c r="I5" s="7"/>
      <c r="J5" s="6"/>
      <c r="K5" s="7"/>
      <c r="L5" s="6"/>
      <c r="M5" s="13"/>
      <c r="N5" s="17"/>
      <c r="O5" s="18"/>
    </row>
    <row r="6" spans="1:16" ht="23.25" x14ac:dyDescent="0.35">
      <c r="A6" s="8" t="s">
        <v>13</v>
      </c>
      <c r="B6" s="25"/>
      <c r="C6" s="6"/>
      <c r="D6" s="6"/>
      <c r="E6" s="7"/>
      <c r="F6" s="9" t="s">
        <v>61</v>
      </c>
      <c r="G6" s="7"/>
      <c r="H6" s="6"/>
      <c r="I6" s="7"/>
      <c r="J6" s="6"/>
      <c r="K6" s="7"/>
      <c r="L6" s="6"/>
      <c r="M6" s="13"/>
      <c r="N6" s="17"/>
      <c r="O6" s="18"/>
    </row>
    <row r="7" spans="1:16" x14ac:dyDescent="0.25">
      <c r="A7" s="10">
        <v>43543</v>
      </c>
      <c r="B7" s="26"/>
      <c r="C7" s="6"/>
      <c r="D7" s="6"/>
      <c r="E7" s="7"/>
      <c r="F7" s="7"/>
      <c r="G7" s="7"/>
      <c r="H7" s="6"/>
      <c r="I7" s="7"/>
      <c r="J7" s="6"/>
      <c r="K7" s="7"/>
      <c r="L7" s="11"/>
      <c r="M7" s="13"/>
      <c r="N7" s="17"/>
      <c r="O7" s="18"/>
    </row>
    <row r="8" spans="1:16" x14ac:dyDescent="0.25">
      <c r="A8" s="10"/>
      <c r="B8" s="26"/>
      <c r="C8" s="6"/>
      <c r="D8" s="6"/>
      <c r="E8" s="7"/>
      <c r="F8" s="7"/>
      <c r="G8" s="7"/>
      <c r="H8" s="6"/>
      <c r="I8" s="7"/>
      <c r="J8" s="6"/>
      <c r="K8" s="7"/>
      <c r="L8" s="11"/>
      <c r="M8" s="13"/>
      <c r="N8" s="17"/>
      <c r="O8" s="18"/>
    </row>
    <row r="9" spans="1:16" x14ac:dyDescent="0.25">
      <c r="A9" s="10"/>
      <c r="B9" s="26"/>
      <c r="C9" s="6"/>
      <c r="D9" s="6"/>
      <c r="E9" s="7"/>
      <c r="F9" s="7"/>
      <c r="G9" s="7"/>
      <c r="H9" s="6"/>
      <c r="I9" s="7"/>
      <c r="J9" s="6"/>
      <c r="K9" s="7"/>
      <c r="L9" s="11"/>
      <c r="M9" s="13"/>
      <c r="N9" s="17"/>
      <c r="O9" s="18"/>
    </row>
    <row r="10" spans="1:16" ht="15.75" thickBot="1" x14ac:dyDescent="0.3">
      <c r="A10" s="5" t="s">
        <v>62</v>
      </c>
      <c r="B10" s="7"/>
      <c r="C10" s="6"/>
      <c r="D10" s="6"/>
      <c r="E10" s="7"/>
      <c r="F10" s="7"/>
      <c r="G10" s="7"/>
      <c r="H10" s="6"/>
      <c r="I10" s="7"/>
      <c r="J10" s="6"/>
      <c r="K10" s="7"/>
      <c r="L10" s="6"/>
      <c r="M10" s="13"/>
      <c r="N10" s="17"/>
      <c r="O10" s="18"/>
    </row>
    <row r="11" spans="1:16" x14ac:dyDescent="0.25">
      <c r="A11" s="19" t="s">
        <v>0</v>
      </c>
      <c r="B11" s="27"/>
      <c r="C11" s="12" t="s">
        <v>1</v>
      </c>
      <c r="D11" s="12" t="s">
        <v>2</v>
      </c>
      <c r="E11" s="12" t="s">
        <v>3</v>
      </c>
      <c r="F11" s="20" t="s">
        <v>11</v>
      </c>
      <c r="G11" s="12" t="s">
        <v>3</v>
      </c>
      <c r="H11" s="20" t="s">
        <v>12</v>
      </c>
      <c r="I11" s="12" t="s">
        <v>3</v>
      </c>
      <c r="J11" s="12" t="s">
        <v>4</v>
      </c>
      <c r="K11" s="12" t="s">
        <v>3</v>
      </c>
      <c r="L11" s="12" t="s">
        <v>34</v>
      </c>
      <c r="M11" s="12" t="s">
        <v>35</v>
      </c>
      <c r="N11" s="21" t="s">
        <v>5</v>
      </c>
      <c r="O11" s="22" t="s">
        <v>6</v>
      </c>
    </row>
    <row r="12" spans="1:16" ht="16.5" thickBot="1" x14ac:dyDescent="0.3">
      <c r="A12" s="59"/>
      <c r="B12" s="28"/>
      <c r="C12" s="29"/>
      <c r="D12" s="30"/>
      <c r="E12" s="30"/>
      <c r="F12" s="30" t="s">
        <v>7</v>
      </c>
      <c r="G12" s="30"/>
      <c r="H12" s="30" t="s">
        <v>7</v>
      </c>
      <c r="I12" s="30"/>
      <c r="J12" s="31"/>
      <c r="K12" s="30"/>
      <c r="L12" s="30" t="s">
        <v>8</v>
      </c>
      <c r="M12" s="32" t="s">
        <v>8</v>
      </c>
      <c r="N12" s="33" t="s">
        <v>9</v>
      </c>
      <c r="O12" s="34" t="s">
        <v>10</v>
      </c>
      <c r="P12" t="s">
        <v>36</v>
      </c>
    </row>
    <row r="13" spans="1:16" ht="15.75" x14ac:dyDescent="0.25">
      <c r="A13" s="77" t="s">
        <v>63</v>
      </c>
      <c r="B13" s="78">
        <v>2008</v>
      </c>
      <c r="C13" s="63">
        <v>6.24</v>
      </c>
      <c r="D13" s="63">
        <f t="shared" ref="D13:D35" si="0">C13/4*6</f>
        <v>9.36</v>
      </c>
      <c r="E13" s="64">
        <f t="shared" ref="E13:E35" si="1">IF(D13&lt;&gt;0,INT(46.0849*(13-D13)^1.37),0)</f>
        <v>270</v>
      </c>
      <c r="F13" s="63">
        <v>1.99</v>
      </c>
      <c r="G13" s="65">
        <f t="shared" ref="G13:G35" si="2">IF(F13&lt;&gt;0,INT(0.14354*((F13*100)-20)^1.53),0)</f>
        <v>401</v>
      </c>
      <c r="H13" s="63">
        <v>8.52</v>
      </c>
      <c r="I13" s="65">
        <f t="shared" ref="I13:I35" si="3">IF(H13&lt;&gt;0,INT(56.0211*(H13-2.5)^1.15),0)</f>
        <v>441</v>
      </c>
      <c r="J13" s="79"/>
      <c r="K13" s="67"/>
      <c r="L13" s="68">
        <f t="shared" ref="L13:L35" si="4">E13+G13+I13</f>
        <v>1112</v>
      </c>
      <c r="M13" s="69">
        <v>1053</v>
      </c>
      <c r="N13" s="70">
        <f t="shared" ref="N13:N35" si="5">L13+M13</f>
        <v>2165</v>
      </c>
      <c r="O13" s="80" t="s">
        <v>44</v>
      </c>
      <c r="P13" t="s">
        <v>40</v>
      </c>
    </row>
    <row r="14" spans="1:16" ht="15.75" x14ac:dyDescent="0.25">
      <c r="A14" s="81" t="s">
        <v>64</v>
      </c>
      <c r="B14" s="82">
        <v>2008</v>
      </c>
      <c r="C14" s="37">
        <v>6.24</v>
      </c>
      <c r="D14" s="38">
        <f t="shared" si="0"/>
        <v>9.36</v>
      </c>
      <c r="E14" s="49">
        <f t="shared" si="1"/>
        <v>270</v>
      </c>
      <c r="F14" s="40">
        <v>2.0099999999999998</v>
      </c>
      <c r="G14" s="50">
        <f t="shared" si="2"/>
        <v>408</v>
      </c>
      <c r="H14" s="40">
        <v>7.22</v>
      </c>
      <c r="I14" s="50">
        <f t="shared" si="3"/>
        <v>333</v>
      </c>
      <c r="J14" s="42"/>
      <c r="K14" s="39"/>
      <c r="L14" s="43">
        <f t="shared" si="4"/>
        <v>1011</v>
      </c>
      <c r="M14" s="44">
        <v>1030</v>
      </c>
      <c r="N14" s="45">
        <f t="shared" si="5"/>
        <v>2041</v>
      </c>
      <c r="O14" s="83" t="s">
        <v>48</v>
      </c>
      <c r="P14" t="s">
        <v>37</v>
      </c>
    </row>
    <row r="15" spans="1:16" ht="15.75" x14ac:dyDescent="0.25">
      <c r="A15" s="81" t="s">
        <v>65</v>
      </c>
      <c r="B15" s="82">
        <v>2008</v>
      </c>
      <c r="C15" s="48">
        <v>6.5</v>
      </c>
      <c r="D15" s="38">
        <f t="shared" si="0"/>
        <v>9.75</v>
      </c>
      <c r="E15" s="49">
        <f t="shared" si="1"/>
        <v>231</v>
      </c>
      <c r="F15" s="38">
        <v>1.88</v>
      </c>
      <c r="G15" s="50">
        <f t="shared" si="2"/>
        <v>364</v>
      </c>
      <c r="H15" s="40">
        <v>8.58</v>
      </c>
      <c r="I15" s="50">
        <f t="shared" si="3"/>
        <v>446</v>
      </c>
      <c r="J15" s="42"/>
      <c r="K15" s="39"/>
      <c r="L15" s="43">
        <f t="shared" si="4"/>
        <v>1041</v>
      </c>
      <c r="M15" s="44">
        <v>957</v>
      </c>
      <c r="N15" s="45">
        <f t="shared" si="5"/>
        <v>1998</v>
      </c>
      <c r="O15" s="83" t="s">
        <v>49</v>
      </c>
      <c r="P15" t="s">
        <v>66</v>
      </c>
    </row>
    <row r="16" spans="1:16" ht="15.75" x14ac:dyDescent="0.25">
      <c r="A16" s="81" t="s">
        <v>67</v>
      </c>
      <c r="B16" s="82">
        <v>2008</v>
      </c>
      <c r="C16" s="37">
        <v>6.5</v>
      </c>
      <c r="D16" s="38">
        <f t="shared" si="0"/>
        <v>9.75</v>
      </c>
      <c r="E16" s="49">
        <f t="shared" si="1"/>
        <v>231</v>
      </c>
      <c r="F16" s="38">
        <v>1.94</v>
      </c>
      <c r="G16" s="50">
        <f t="shared" si="2"/>
        <v>384</v>
      </c>
      <c r="H16" s="38">
        <v>7.49</v>
      </c>
      <c r="I16" s="50">
        <f t="shared" si="3"/>
        <v>355</v>
      </c>
      <c r="J16" s="46"/>
      <c r="K16" s="39"/>
      <c r="L16" s="43">
        <f t="shared" si="4"/>
        <v>970</v>
      </c>
      <c r="M16" s="44">
        <v>986</v>
      </c>
      <c r="N16" s="45">
        <f t="shared" si="5"/>
        <v>1956</v>
      </c>
      <c r="O16" s="83" t="s">
        <v>50</v>
      </c>
      <c r="P16" t="s">
        <v>39</v>
      </c>
    </row>
    <row r="17" spans="1:16" ht="15.75" x14ac:dyDescent="0.25">
      <c r="A17" s="81" t="s">
        <v>68</v>
      </c>
      <c r="B17" s="82">
        <v>2008</v>
      </c>
      <c r="C17" s="37">
        <v>6.25</v>
      </c>
      <c r="D17" s="38">
        <f t="shared" si="0"/>
        <v>9.375</v>
      </c>
      <c r="E17" s="49">
        <f t="shared" si="1"/>
        <v>269</v>
      </c>
      <c r="F17" s="40">
        <v>1.96</v>
      </c>
      <c r="G17" s="50">
        <f t="shared" si="2"/>
        <v>391</v>
      </c>
      <c r="H17" s="48">
        <v>6.34</v>
      </c>
      <c r="I17" s="50">
        <f t="shared" si="3"/>
        <v>263</v>
      </c>
      <c r="J17" s="42"/>
      <c r="K17" s="39"/>
      <c r="L17" s="43">
        <f t="shared" si="4"/>
        <v>923</v>
      </c>
      <c r="M17" s="44">
        <v>947</v>
      </c>
      <c r="N17" s="45">
        <f t="shared" si="5"/>
        <v>1870</v>
      </c>
      <c r="O17" s="83" t="s">
        <v>47</v>
      </c>
      <c r="P17" t="s">
        <v>37</v>
      </c>
    </row>
    <row r="18" spans="1:16" ht="15.75" x14ac:dyDescent="0.25">
      <c r="A18" s="81" t="s">
        <v>69</v>
      </c>
      <c r="B18" s="82">
        <v>2008</v>
      </c>
      <c r="C18" s="47">
        <v>7.39</v>
      </c>
      <c r="D18" s="38">
        <f t="shared" si="0"/>
        <v>11.084999999999999</v>
      </c>
      <c r="E18" s="49">
        <f t="shared" si="1"/>
        <v>112</v>
      </c>
      <c r="F18" s="38">
        <v>1.58</v>
      </c>
      <c r="G18" s="50">
        <f t="shared" si="2"/>
        <v>269</v>
      </c>
      <c r="H18" s="40">
        <v>9.3000000000000007</v>
      </c>
      <c r="I18" s="50">
        <f t="shared" si="3"/>
        <v>507</v>
      </c>
      <c r="J18" s="40"/>
      <c r="K18" s="39"/>
      <c r="L18" s="43">
        <f t="shared" si="4"/>
        <v>888</v>
      </c>
      <c r="M18" s="44">
        <v>918</v>
      </c>
      <c r="N18" s="45">
        <f t="shared" si="5"/>
        <v>1806</v>
      </c>
      <c r="O18" s="83" t="s">
        <v>46</v>
      </c>
      <c r="P18" t="s">
        <v>37</v>
      </c>
    </row>
    <row r="19" spans="1:16" ht="15.75" x14ac:dyDescent="0.25">
      <c r="A19" s="81" t="s">
        <v>70</v>
      </c>
      <c r="B19" s="82">
        <v>2008</v>
      </c>
      <c r="C19" s="37">
        <v>6.4</v>
      </c>
      <c r="D19" s="38">
        <f t="shared" si="0"/>
        <v>9.6000000000000014</v>
      </c>
      <c r="E19" s="49">
        <f t="shared" si="1"/>
        <v>246</v>
      </c>
      <c r="F19" s="40">
        <v>1.08</v>
      </c>
      <c r="G19" s="50">
        <f t="shared" si="2"/>
        <v>135</v>
      </c>
      <c r="H19" s="40">
        <v>7.55</v>
      </c>
      <c r="I19" s="50">
        <f t="shared" si="3"/>
        <v>360</v>
      </c>
      <c r="J19" s="42"/>
      <c r="K19" s="39"/>
      <c r="L19" s="43">
        <f t="shared" si="4"/>
        <v>741</v>
      </c>
      <c r="M19" s="44">
        <v>1062</v>
      </c>
      <c r="N19" s="45">
        <f t="shared" si="5"/>
        <v>1803</v>
      </c>
      <c r="O19" s="83" t="s">
        <v>51</v>
      </c>
      <c r="P19" t="s">
        <v>37</v>
      </c>
    </row>
    <row r="20" spans="1:16" ht="15.75" x14ac:dyDescent="0.25">
      <c r="A20" s="81" t="s">
        <v>71</v>
      </c>
      <c r="B20" s="82">
        <v>2008</v>
      </c>
      <c r="C20" s="37">
        <v>6.37</v>
      </c>
      <c r="D20" s="38">
        <f t="shared" si="0"/>
        <v>9.5549999999999997</v>
      </c>
      <c r="E20" s="49">
        <f t="shared" si="1"/>
        <v>250</v>
      </c>
      <c r="F20" s="40">
        <v>1.85</v>
      </c>
      <c r="G20" s="50">
        <f t="shared" si="2"/>
        <v>354</v>
      </c>
      <c r="H20" s="41">
        <v>6.67</v>
      </c>
      <c r="I20" s="50">
        <f t="shared" si="3"/>
        <v>289</v>
      </c>
      <c r="J20" s="42"/>
      <c r="K20" s="39"/>
      <c r="L20" s="43">
        <f t="shared" si="4"/>
        <v>893</v>
      </c>
      <c r="M20" s="44">
        <v>775</v>
      </c>
      <c r="N20" s="45">
        <f t="shared" si="5"/>
        <v>1668</v>
      </c>
      <c r="O20" s="83" t="s">
        <v>52</v>
      </c>
      <c r="P20" t="s">
        <v>39</v>
      </c>
    </row>
    <row r="21" spans="1:16" ht="15.75" x14ac:dyDescent="0.25">
      <c r="A21" s="81" t="s">
        <v>72</v>
      </c>
      <c r="B21" s="82">
        <v>2008</v>
      </c>
      <c r="C21" s="37">
        <v>6.63</v>
      </c>
      <c r="D21" s="38">
        <f t="shared" si="0"/>
        <v>9.9450000000000003</v>
      </c>
      <c r="E21" s="49">
        <f t="shared" si="1"/>
        <v>212</v>
      </c>
      <c r="F21" s="40">
        <v>1.7</v>
      </c>
      <c r="G21" s="50">
        <f t="shared" si="2"/>
        <v>306</v>
      </c>
      <c r="H21" s="41">
        <v>6.1</v>
      </c>
      <c r="I21" s="50">
        <f t="shared" si="3"/>
        <v>244</v>
      </c>
      <c r="J21" s="42"/>
      <c r="K21" s="39"/>
      <c r="L21" s="43">
        <f t="shared" si="4"/>
        <v>762</v>
      </c>
      <c r="M21" s="44">
        <v>674</v>
      </c>
      <c r="N21" s="45">
        <f t="shared" si="5"/>
        <v>1436</v>
      </c>
      <c r="O21" s="83" t="s">
        <v>45</v>
      </c>
      <c r="P21" t="s">
        <v>73</v>
      </c>
    </row>
    <row r="22" spans="1:16" ht="15.75" x14ac:dyDescent="0.25">
      <c r="A22" s="81" t="s">
        <v>74</v>
      </c>
      <c r="B22" s="82">
        <v>2009</v>
      </c>
      <c r="C22" s="37">
        <v>6.63</v>
      </c>
      <c r="D22" s="38">
        <f t="shared" si="0"/>
        <v>9.9450000000000003</v>
      </c>
      <c r="E22" s="49">
        <f t="shared" si="1"/>
        <v>212</v>
      </c>
      <c r="F22" s="38">
        <v>1.8</v>
      </c>
      <c r="G22" s="50">
        <f t="shared" si="2"/>
        <v>338</v>
      </c>
      <c r="H22" s="38">
        <v>4.76</v>
      </c>
      <c r="I22" s="50">
        <f t="shared" si="3"/>
        <v>143</v>
      </c>
      <c r="J22" s="46"/>
      <c r="K22" s="39"/>
      <c r="L22" s="43">
        <f t="shared" si="4"/>
        <v>693</v>
      </c>
      <c r="M22" s="44">
        <v>610</v>
      </c>
      <c r="N22" s="45">
        <f t="shared" si="5"/>
        <v>1303</v>
      </c>
      <c r="O22" s="83" t="s">
        <v>53</v>
      </c>
      <c r="P22" t="s">
        <v>37</v>
      </c>
    </row>
    <row r="23" spans="1:16" ht="15.75" x14ac:dyDescent="0.25">
      <c r="A23" s="81" t="s">
        <v>75</v>
      </c>
      <c r="B23" s="82">
        <v>2008</v>
      </c>
      <c r="C23" s="48">
        <v>7.3</v>
      </c>
      <c r="D23" s="38">
        <f t="shared" si="0"/>
        <v>10.95</v>
      </c>
      <c r="E23" s="49">
        <f t="shared" si="1"/>
        <v>123</v>
      </c>
      <c r="F23" s="40">
        <v>1.73</v>
      </c>
      <c r="G23" s="50">
        <f t="shared" si="2"/>
        <v>315</v>
      </c>
      <c r="H23" s="41">
        <v>6</v>
      </c>
      <c r="I23" s="50">
        <f t="shared" si="3"/>
        <v>236</v>
      </c>
      <c r="J23" s="42"/>
      <c r="K23" s="39"/>
      <c r="L23" s="43">
        <f t="shared" si="4"/>
        <v>674</v>
      </c>
      <c r="M23" s="44">
        <v>603</v>
      </c>
      <c r="N23" s="45">
        <f t="shared" si="5"/>
        <v>1277</v>
      </c>
      <c r="O23" s="83" t="s">
        <v>54</v>
      </c>
      <c r="P23" t="s">
        <v>38</v>
      </c>
    </row>
    <row r="24" spans="1:16" ht="15.75" x14ac:dyDescent="0.25">
      <c r="A24" s="81" t="s">
        <v>76</v>
      </c>
      <c r="B24" s="82">
        <v>2009</v>
      </c>
      <c r="C24" s="37">
        <v>7.3</v>
      </c>
      <c r="D24" s="38">
        <f t="shared" si="0"/>
        <v>10.95</v>
      </c>
      <c r="E24" s="49">
        <f t="shared" si="1"/>
        <v>123</v>
      </c>
      <c r="F24" s="48">
        <v>1.51</v>
      </c>
      <c r="G24" s="50">
        <f t="shared" si="2"/>
        <v>249</v>
      </c>
      <c r="H24" s="40">
        <v>5.49</v>
      </c>
      <c r="I24" s="50">
        <f t="shared" si="3"/>
        <v>197</v>
      </c>
      <c r="J24" s="42"/>
      <c r="K24" s="39"/>
      <c r="L24" s="43">
        <f t="shared" si="4"/>
        <v>569</v>
      </c>
      <c r="M24" s="44">
        <v>602</v>
      </c>
      <c r="N24" s="45">
        <f t="shared" si="5"/>
        <v>1171</v>
      </c>
      <c r="O24" s="83" t="s">
        <v>55</v>
      </c>
      <c r="P24" t="s">
        <v>37</v>
      </c>
    </row>
    <row r="25" spans="1:16" ht="15.75" x14ac:dyDescent="0.25">
      <c r="A25" s="81" t="s">
        <v>77</v>
      </c>
      <c r="B25" s="82">
        <v>2008</v>
      </c>
      <c r="C25" s="47">
        <v>7.18</v>
      </c>
      <c r="D25" s="38">
        <f t="shared" si="0"/>
        <v>10.77</v>
      </c>
      <c r="E25" s="49">
        <f t="shared" si="1"/>
        <v>138</v>
      </c>
      <c r="F25" s="38">
        <v>1.65</v>
      </c>
      <c r="G25" s="50">
        <f t="shared" si="2"/>
        <v>290</v>
      </c>
      <c r="H25" s="38">
        <v>4.68</v>
      </c>
      <c r="I25" s="50">
        <f t="shared" si="3"/>
        <v>137</v>
      </c>
      <c r="J25" s="40"/>
      <c r="K25" s="39"/>
      <c r="L25" s="43">
        <f t="shared" si="4"/>
        <v>565</v>
      </c>
      <c r="M25" s="44">
        <v>523</v>
      </c>
      <c r="N25" s="45">
        <f t="shared" si="5"/>
        <v>1088</v>
      </c>
      <c r="O25" s="83" t="s">
        <v>56</v>
      </c>
      <c r="P25" t="s">
        <v>39</v>
      </c>
    </row>
    <row r="26" spans="1:16" ht="15.75" x14ac:dyDescent="0.25">
      <c r="A26" s="81" t="s">
        <v>78</v>
      </c>
      <c r="B26" s="82">
        <v>2009</v>
      </c>
      <c r="C26" s="37">
        <v>7.53</v>
      </c>
      <c r="D26" s="38">
        <f t="shared" si="0"/>
        <v>11.295</v>
      </c>
      <c r="E26" s="49">
        <f t="shared" si="1"/>
        <v>95</v>
      </c>
      <c r="F26" s="40">
        <v>1.48</v>
      </c>
      <c r="G26" s="50">
        <f t="shared" si="2"/>
        <v>240</v>
      </c>
      <c r="H26" s="40">
        <v>5.59</v>
      </c>
      <c r="I26" s="50">
        <f t="shared" si="3"/>
        <v>205</v>
      </c>
      <c r="J26" s="42"/>
      <c r="K26" s="39"/>
      <c r="L26" s="43">
        <f t="shared" si="4"/>
        <v>540</v>
      </c>
      <c r="M26" s="44">
        <v>542</v>
      </c>
      <c r="N26" s="45">
        <f t="shared" si="5"/>
        <v>1082</v>
      </c>
      <c r="O26" s="83" t="s">
        <v>57</v>
      </c>
      <c r="P26" t="s">
        <v>37</v>
      </c>
    </row>
    <row r="27" spans="1:16" ht="15.75" x14ac:dyDescent="0.25">
      <c r="A27" s="81" t="s">
        <v>79</v>
      </c>
      <c r="B27" s="82">
        <v>2009</v>
      </c>
      <c r="C27" s="37">
        <v>7.72</v>
      </c>
      <c r="D27" s="38">
        <f t="shared" si="0"/>
        <v>11.58</v>
      </c>
      <c r="E27" s="49">
        <f t="shared" si="1"/>
        <v>74</v>
      </c>
      <c r="F27" s="48">
        <v>1.55</v>
      </c>
      <c r="G27" s="50">
        <f t="shared" si="2"/>
        <v>260</v>
      </c>
      <c r="H27" s="40">
        <v>5.25</v>
      </c>
      <c r="I27" s="50">
        <f t="shared" si="3"/>
        <v>179</v>
      </c>
      <c r="J27" s="42"/>
      <c r="K27" s="39"/>
      <c r="L27" s="43">
        <f t="shared" si="4"/>
        <v>513</v>
      </c>
      <c r="M27" s="44">
        <v>526</v>
      </c>
      <c r="N27" s="45">
        <f t="shared" si="5"/>
        <v>1039</v>
      </c>
      <c r="O27" s="83" t="s">
        <v>58</v>
      </c>
      <c r="P27" t="s">
        <v>37</v>
      </c>
    </row>
    <row r="28" spans="1:16" ht="15.75" x14ac:dyDescent="0.25">
      <c r="A28" s="81" t="s">
        <v>80</v>
      </c>
      <c r="B28" s="82">
        <v>2008</v>
      </c>
      <c r="C28" s="47">
        <v>0</v>
      </c>
      <c r="D28" s="38">
        <f t="shared" si="0"/>
        <v>0</v>
      </c>
      <c r="E28" s="49">
        <f t="shared" si="1"/>
        <v>0</v>
      </c>
      <c r="F28" s="38">
        <v>0</v>
      </c>
      <c r="G28" s="50">
        <f t="shared" si="2"/>
        <v>0</v>
      </c>
      <c r="H28" s="38">
        <v>0</v>
      </c>
      <c r="I28" s="50">
        <f t="shared" si="3"/>
        <v>0</v>
      </c>
      <c r="J28" s="40"/>
      <c r="K28" s="39"/>
      <c r="L28" s="43">
        <f t="shared" si="4"/>
        <v>0</v>
      </c>
      <c r="M28" s="44">
        <v>883</v>
      </c>
      <c r="N28" s="45">
        <f t="shared" si="5"/>
        <v>883</v>
      </c>
      <c r="O28" s="83" t="s">
        <v>59</v>
      </c>
    </row>
    <row r="29" spans="1:16" ht="15.75" x14ac:dyDescent="0.25">
      <c r="A29" s="81" t="s">
        <v>81</v>
      </c>
      <c r="B29" s="82"/>
      <c r="C29" s="37">
        <v>6.63</v>
      </c>
      <c r="D29" s="38">
        <f t="shared" si="0"/>
        <v>9.9450000000000003</v>
      </c>
      <c r="E29" s="49">
        <f t="shared" si="1"/>
        <v>212</v>
      </c>
      <c r="F29" s="38">
        <v>1.8</v>
      </c>
      <c r="G29" s="50">
        <f t="shared" si="2"/>
        <v>338</v>
      </c>
      <c r="H29" s="38">
        <v>6.32</v>
      </c>
      <c r="I29" s="50">
        <f t="shared" si="3"/>
        <v>261</v>
      </c>
      <c r="J29" s="46"/>
      <c r="K29" s="39"/>
      <c r="L29" s="43">
        <f t="shared" si="4"/>
        <v>811</v>
      </c>
      <c r="M29" s="44"/>
      <c r="N29" s="45">
        <f t="shared" si="5"/>
        <v>811</v>
      </c>
      <c r="O29" s="83" t="s">
        <v>60</v>
      </c>
      <c r="P29" t="s">
        <v>40</v>
      </c>
    </row>
    <row r="30" spans="1:16" ht="15.75" x14ac:dyDescent="0.25">
      <c r="A30" s="81" t="s">
        <v>82</v>
      </c>
      <c r="B30" s="82"/>
      <c r="C30" s="37">
        <v>7.01</v>
      </c>
      <c r="D30" s="38">
        <f t="shared" si="0"/>
        <v>10.515000000000001</v>
      </c>
      <c r="E30" s="49">
        <f t="shared" si="1"/>
        <v>160</v>
      </c>
      <c r="F30" s="40">
        <v>1.75</v>
      </c>
      <c r="G30" s="50">
        <f t="shared" si="2"/>
        <v>322</v>
      </c>
      <c r="H30" s="40">
        <v>7.11</v>
      </c>
      <c r="I30" s="50">
        <f t="shared" si="3"/>
        <v>324</v>
      </c>
      <c r="J30" s="42"/>
      <c r="K30" s="39"/>
      <c r="L30" s="43">
        <f t="shared" si="4"/>
        <v>806</v>
      </c>
      <c r="M30" s="44"/>
      <c r="N30" s="45">
        <f t="shared" si="5"/>
        <v>806</v>
      </c>
      <c r="O30" s="83" t="s">
        <v>83</v>
      </c>
      <c r="P30" t="s">
        <v>37</v>
      </c>
    </row>
    <row r="31" spans="1:16" ht="15.75" x14ac:dyDescent="0.25">
      <c r="A31" s="81" t="s">
        <v>84</v>
      </c>
      <c r="B31" s="82">
        <v>2008</v>
      </c>
      <c r="C31" s="47">
        <v>0</v>
      </c>
      <c r="D31" s="38">
        <f t="shared" si="0"/>
        <v>0</v>
      </c>
      <c r="E31" s="49">
        <f t="shared" si="1"/>
        <v>0</v>
      </c>
      <c r="F31" s="38">
        <v>0</v>
      </c>
      <c r="G31" s="50">
        <f t="shared" si="2"/>
        <v>0</v>
      </c>
      <c r="H31" s="38">
        <v>0</v>
      </c>
      <c r="I31" s="50">
        <f t="shared" si="3"/>
        <v>0</v>
      </c>
      <c r="J31" s="40"/>
      <c r="K31" s="39"/>
      <c r="L31" s="43">
        <f t="shared" si="4"/>
        <v>0</v>
      </c>
      <c r="M31" s="44">
        <v>737</v>
      </c>
      <c r="N31" s="45">
        <f t="shared" si="5"/>
        <v>737</v>
      </c>
      <c r="O31" s="83" t="s">
        <v>85</v>
      </c>
    </row>
    <row r="32" spans="1:16" ht="15.75" x14ac:dyDescent="0.25">
      <c r="A32" s="81" t="s">
        <v>86</v>
      </c>
      <c r="B32" s="82">
        <v>2008</v>
      </c>
      <c r="C32" s="47">
        <v>0</v>
      </c>
      <c r="D32" s="38">
        <f t="shared" si="0"/>
        <v>0</v>
      </c>
      <c r="E32" s="49">
        <f t="shared" si="1"/>
        <v>0</v>
      </c>
      <c r="F32" s="38">
        <v>0</v>
      </c>
      <c r="G32" s="50">
        <f t="shared" si="2"/>
        <v>0</v>
      </c>
      <c r="H32" s="38">
        <v>0</v>
      </c>
      <c r="I32" s="50">
        <f t="shared" si="3"/>
        <v>0</v>
      </c>
      <c r="J32" s="40"/>
      <c r="K32" s="39"/>
      <c r="L32" s="43">
        <f t="shared" si="4"/>
        <v>0</v>
      </c>
      <c r="M32" s="44">
        <v>720</v>
      </c>
      <c r="N32" s="45">
        <f t="shared" si="5"/>
        <v>720</v>
      </c>
      <c r="O32" s="83" t="s">
        <v>87</v>
      </c>
    </row>
    <row r="33" spans="1:16" ht="15.75" x14ac:dyDescent="0.25">
      <c r="A33" s="81" t="s">
        <v>88</v>
      </c>
      <c r="B33" s="82">
        <v>2008</v>
      </c>
      <c r="C33" s="47">
        <v>0</v>
      </c>
      <c r="D33" s="38">
        <f t="shared" si="0"/>
        <v>0</v>
      </c>
      <c r="E33" s="49">
        <f t="shared" si="1"/>
        <v>0</v>
      </c>
      <c r="F33" s="38">
        <v>0</v>
      </c>
      <c r="G33" s="50">
        <f t="shared" si="2"/>
        <v>0</v>
      </c>
      <c r="H33" s="40">
        <v>0</v>
      </c>
      <c r="I33" s="50">
        <f t="shared" si="3"/>
        <v>0</v>
      </c>
      <c r="J33" s="40"/>
      <c r="K33" s="39"/>
      <c r="L33" s="43">
        <f t="shared" si="4"/>
        <v>0</v>
      </c>
      <c r="M33" s="44">
        <v>662</v>
      </c>
      <c r="N33" s="45">
        <f t="shared" si="5"/>
        <v>662</v>
      </c>
      <c r="O33" s="83" t="s">
        <v>89</v>
      </c>
    </row>
    <row r="34" spans="1:16" ht="15.75" x14ac:dyDescent="0.25">
      <c r="A34" s="81" t="s">
        <v>90</v>
      </c>
      <c r="B34" s="82">
        <v>2009</v>
      </c>
      <c r="C34" s="47">
        <v>0</v>
      </c>
      <c r="D34" s="38">
        <f t="shared" si="0"/>
        <v>0</v>
      </c>
      <c r="E34" s="49">
        <f t="shared" si="1"/>
        <v>0</v>
      </c>
      <c r="F34" s="38">
        <v>0</v>
      </c>
      <c r="G34" s="50">
        <f t="shared" si="2"/>
        <v>0</v>
      </c>
      <c r="H34" s="38">
        <v>0</v>
      </c>
      <c r="I34" s="50">
        <f t="shared" si="3"/>
        <v>0</v>
      </c>
      <c r="J34" s="40"/>
      <c r="K34" s="39"/>
      <c r="L34" s="43">
        <f t="shared" si="4"/>
        <v>0</v>
      </c>
      <c r="M34" s="44">
        <v>504</v>
      </c>
      <c r="N34" s="45">
        <f t="shared" si="5"/>
        <v>504</v>
      </c>
      <c r="O34" s="83" t="s">
        <v>91</v>
      </c>
    </row>
    <row r="35" spans="1:16" ht="15.75" x14ac:dyDescent="0.25">
      <c r="A35" s="81" t="s">
        <v>92</v>
      </c>
      <c r="B35" s="82">
        <v>2009</v>
      </c>
      <c r="C35" s="37">
        <v>0</v>
      </c>
      <c r="D35" s="38">
        <f t="shared" si="0"/>
        <v>0</v>
      </c>
      <c r="E35" s="49">
        <f t="shared" si="1"/>
        <v>0</v>
      </c>
      <c r="F35" s="40">
        <v>0</v>
      </c>
      <c r="G35" s="50">
        <f t="shared" si="2"/>
        <v>0</v>
      </c>
      <c r="H35" s="40">
        <v>0</v>
      </c>
      <c r="I35" s="50">
        <f t="shared" si="3"/>
        <v>0</v>
      </c>
      <c r="J35" s="42"/>
      <c r="K35" s="39"/>
      <c r="L35" s="43">
        <f t="shared" si="4"/>
        <v>0</v>
      </c>
      <c r="M35" s="44">
        <v>413</v>
      </c>
      <c r="N35" s="45">
        <f t="shared" si="5"/>
        <v>413</v>
      </c>
      <c r="O35" s="83" t="s">
        <v>93</v>
      </c>
      <c r="P35" t="s">
        <v>37</v>
      </c>
    </row>
    <row r="36" spans="1:16" ht="16.5" thickBot="1" x14ac:dyDescent="0.3">
      <c r="A36" s="84"/>
      <c r="B36" s="85"/>
      <c r="C36" s="52"/>
      <c r="D36" s="53"/>
      <c r="E36" s="54"/>
      <c r="F36" s="75"/>
      <c r="G36" s="54"/>
      <c r="H36" s="75"/>
      <c r="I36" s="54"/>
      <c r="J36" s="76"/>
      <c r="K36" s="54"/>
      <c r="L36" s="55"/>
      <c r="M36" s="56"/>
      <c r="N36" s="57"/>
      <c r="O36" s="58"/>
    </row>
    <row r="37" spans="1:16" ht="15.75" x14ac:dyDescent="0.25">
      <c r="A37" s="86"/>
      <c r="B37" s="86"/>
      <c r="C37" s="87"/>
      <c r="D37" s="88"/>
      <c r="E37" s="89"/>
      <c r="F37" s="90"/>
      <c r="G37" s="89"/>
      <c r="H37" s="91"/>
      <c r="I37" s="89"/>
      <c r="J37" s="13"/>
      <c r="K37" s="89"/>
      <c r="L37" s="92"/>
      <c r="M37" s="93"/>
      <c r="N37" s="94"/>
      <c r="O37" s="13"/>
    </row>
    <row r="38" spans="1:16" ht="15.75" x14ac:dyDescent="0.25">
      <c r="A38" s="86"/>
      <c r="B38" s="86"/>
      <c r="C38" s="87"/>
      <c r="D38" s="88"/>
      <c r="E38" s="89"/>
      <c r="F38" s="90"/>
      <c r="G38" s="89"/>
      <c r="H38" s="90"/>
      <c r="I38" s="89"/>
      <c r="J38" s="13"/>
      <c r="K38" s="89"/>
      <c r="L38" s="92"/>
      <c r="M38" s="93"/>
      <c r="N38" s="94"/>
      <c r="O38" s="13"/>
    </row>
    <row r="39" spans="1:16" ht="15.75" x14ac:dyDescent="0.25">
      <c r="A39" s="86"/>
      <c r="B39" s="86"/>
      <c r="C39" s="91"/>
      <c r="D39" s="88"/>
      <c r="E39" s="89"/>
      <c r="F39" s="88"/>
      <c r="G39" s="89"/>
      <c r="H39" s="90"/>
      <c r="I39" s="89"/>
      <c r="J39" s="13"/>
      <c r="K39" s="89"/>
      <c r="L39" s="92"/>
      <c r="M39" s="93"/>
      <c r="N39" s="94"/>
      <c r="O39" s="13"/>
    </row>
    <row r="40" spans="1:16" ht="15.75" x14ac:dyDescent="0.25">
      <c r="A40" s="86"/>
      <c r="B40" s="86"/>
      <c r="C40" s="87"/>
      <c r="D40" s="88"/>
      <c r="E40" s="89"/>
      <c r="F40" s="90"/>
      <c r="G40" s="89"/>
      <c r="H40" s="90"/>
      <c r="I40" s="89"/>
      <c r="J40" s="13"/>
      <c r="K40" s="89"/>
      <c r="L40" s="92"/>
      <c r="M40" s="93"/>
      <c r="N40" s="94"/>
      <c r="O40" s="13"/>
    </row>
    <row r="41" spans="1:16" ht="15.75" x14ac:dyDescent="0.25">
      <c r="A41" s="86"/>
      <c r="B41" s="86"/>
      <c r="C41" s="87"/>
      <c r="D41" s="88"/>
      <c r="E41" s="89"/>
      <c r="F41" s="90"/>
      <c r="G41" s="89"/>
      <c r="H41" s="90"/>
      <c r="I41" s="89"/>
      <c r="J41" s="13"/>
      <c r="K41" s="89"/>
      <c r="L41" s="92"/>
      <c r="M41" s="93"/>
      <c r="N41" s="94"/>
      <c r="O41" s="13"/>
    </row>
    <row r="42" spans="1:16" ht="15.75" x14ac:dyDescent="0.25">
      <c r="A42" s="86"/>
      <c r="B42" s="86"/>
      <c r="C42" s="87"/>
      <c r="D42" s="88"/>
      <c r="E42" s="89"/>
      <c r="F42" s="91"/>
      <c r="G42" s="89"/>
      <c r="H42" s="90"/>
      <c r="I42" s="89"/>
      <c r="J42" s="13"/>
      <c r="K42" s="89"/>
      <c r="L42" s="92"/>
      <c r="M42" s="93"/>
      <c r="N42" s="94"/>
      <c r="O42" s="13"/>
    </row>
    <row r="43" spans="1:16" ht="15.75" x14ac:dyDescent="0.25">
      <c r="A43" s="86"/>
      <c r="B43" s="86"/>
      <c r="C43" s="87"/>
      <c r="D43" s="88"/>
      <c r="E43" s="89"/>
      <c r="F43" s="90"/>
      <c r="G43" s="89"/>
      <c r="H43" s="90"/>
      <c r="I43" s="89"/>
      <c r="J43" s="13"/>
      <c r="K43" s="89"/>
      <c r="L43" s="92"/>
      <c r="M43" s="93"/>
      <c r="N43" s="94"/>
      <c r="O43" s="13"/>
    </row>
    <row r="44" spans="1:16" ht="15.75" x14ac:dyDescent="0.25">
      <c r="A44" s="86"/>
      <c r="B44" s="86"/>
      <c r="C44" s="87"/>
      <c r="D44" s="88"/>
      <c r="E44" s="89"/>
      <c r="F44" s="90"/>
      <c r="G44" s="89"/>
      <c r="H44" s="90"/>
      <c r="I44" s="89"/>
      <c r="J44" s="13"/>
      <c r="K44" s="89"/>
      <c r="L44" s="92"/>
      <c r="M44" s="93"/>
      <c r="N44" s="94"/>
      <c r="O44" s="13"/>
    </row>
    <row r="45" spans="1:16" ht="15.75" x14ac:dyDescent="0.25">
      <c r="A45" s="86"/>
      <c r="B45" s="86"/>
      <c r="C45" s="87"/>
      <c r="D45" s="88"/>
      <c r="E45" s="89"/>
      <c r="F45" s="88"/>
      <c r="G45" s="89"/>
      <c r="H45" s="88"/>
      <c r="I45" s="89"/>
      <c r="J45" s="95"/>
      <c r="K45" s="89"/>
      <c r="L45" s="92"/>
      <c r="M45" s="93"/>
      <c r="N45" s="94"/>
      <c r="O45" s="13"/>
    </row>
    <row r="46" spans="1:16" ht="15.75" x14ac:dyDescent="0.25">
      <c r="A46" s="86"/>
      <c r="B46" s="86"/>
      <c r="C46" s="91"/>
      <c r="D46" s="88"/>
      <c r="E46" s="89"/>
      <c r="F46" s="90"/>
      <c r="G46" s="89"/>
      <c r="H46" s="90"/>
      <c r="I46" s="89"/>
      <c r="J46" s="13"/>
      <c r="K46" s="89"/>
      <c r="L46" s="92"/>
      <c r="M46" s="93"/>
      <c r="N46" s="94"/>
      <c r="O46" s="13"/>
    </row>
    <row r="47" spans="1:16" ht="15.75" x14ac:dyDescent="0.25">
      <c r="A47" s="86"/>
      <c r="B47" s="86"/>
      <c r="C47" s="96"/>
      <c r="D47" s="88"/>
      <c r="E47" s="89"/>
      <c r="F47" s="88"/>
      <c r="G47" s="89"/>
      <c r="H47" s="90"/>
      <c r="I47" s="89"/>
      <c r="J47" s="90"/>
      <c r="K47" s="89"/>
      <c r="L47" s="92"/>
      <c r="M47" s="93"/>
      <c r="N47" s="94"/>
      <c r="O47" s="13"/>
    </row>
    <row r="48" spans="1:16" ht="15.75" x14ac:dyDescent="0.25">
      <c r="A48" s="86"/>
      <c r="B48" s="86"/>
      <c r="C48" s="87"/>
      <c r="D48" s="88"/>
      <c r="E48" s="89"/>
      <c r="F48" s="88"/>
      <c r="G48" s="89"/>
      <c r="H48" s="88"/>
      <c r="I48" s="89"/>
      <c r="J48" s="95"/>
      <c r="K48" s="89"/>
      <c r="L48" s="92"/>
      <c r="M48" s="93"/>
      <c r="N48" s="94"/>
      <c r="O48" s="13"/>
    </row>
    <row r="49" spans="1:15" ht="15.75" x14ac:dyDescent="0.25">
      <c r="A49" s="86"/>
      <c r="B49" s="86"/>
      <c r="C49" s="87"/>
      <c r="D49" s="88"/>
      <c r="E49" s="89"/>
      <c r="F49" s="88"/>
      <c r="G49" s="89"/>
      <c r="H49" s="88"/>
      <c r="I49" s="89"/>
      <c r="J49" s="95"/>
      <c r="K49" s="89"/>
      <c r="L49" s="92"/>
      <c r="M49" s="93"/>
      <c r="N49" s="94"/>
      <c r="O49" s="13"/>
    </row>
    <row r="50" spans="1:15" ht="15.75" x14ac:dyDescent="0.25">
      <c r="A50" s="86"/>
      <c r="B50" s="86"/>
      <c r="C50" s="96"/>
      <c r="D50" s="88"/>
      <c r="E50" s="89"/>
      <c r="F50" s="88"/>
      <c r="G50" s="89"/>
      <c r="H50" s="90"/>
      <c r="I50" s="89"/>
      <c r="J50" s="90"/>
      <c r="K50" s="89"/>
      <c r="L50" s="92"/>
      <c r="M50" s="93"/>
      <c r="N50" s="94"/>
      <c r="O50" s="13"/>
    </row>
    <row r="51" spans="1:15" ht="15.75" x14ac:dyDescent="0.25">
      <c r="A51" s="86"/>
      <c r="B51" s="86"/>
      <c r="C51" s="87"/>
      <c r="D51" s="88"/>
      <c r="E51" s="89"/>
      <c r="F51" s="13"/>
      <c r="G51" s="89"/>
      <c r="H51" s="90"/>
      <c r="I51" s="89"/>
      <c r="J51" s="13"/>
      <c r="K51" s="89"/>
      <c r="L51" s="92"/>
      <c r="M51" s="93"/>
      <c r="N51" s="94"/>
      <c r="O51" s="13"/>
    </row>
    <row r="52" spans="1:15" ht="15.75" x14ac:dyDescent="0.25">
      <c r="A52" s="86"/>
      <c r="B52" s="86"/>
      <c r="C52" s="87"/>
      <c r="D52" s="88"/>
      <c r="E52" s="89"/>
      <c r="F52" s="90"/>
      <c r="G52" s="89"/>
      <c r="H52" s="90"/>
      <c r="I52" s="89"/>
      <c r="J52" s="13"/>
      <c r="K52" s="89"/>
      <c r="L52" s="92"/>
      <c r="M52" s="93"/>
      <c r="N52" s="94"/>
      <c r="O52" s="13"/>
    </row>
    <row r="53" spans="1:15" ht="15.75" x14ac:dyDescent="0.25">
      <c r="A53" s="86"/>
      <c r="B53" s="86"/>
      <c r="C53" s="87"/>
      <c r="D53" s="88"/>
      <c r="E53" s="89"/>
      <c r="F53" s="90"/>
      <c r="G53" s="89"/>
      <c r="H53" s="90"/>
      <c r="I53" s="89"/>
      <c r="J53" s="13"/>
      <c r="K53" s="89"/>
      <c r="L53" s="92"/>
      <c r="M53" s="93"/>
      <c r="N53" s="94"/>
      <c r="O53" s="13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5"/>
  <sheetViews>
    <sheetView topLeftCell="A3" zoomScale="90" zoomScaleNormal="90" workbookViewId="0">
      <selection activeCell="A12" sqref="A12"/>
    </sheetView>
  </sheetViews>
  <sheetFormatPr defaultRowHeight="15" x14ac:dyDescent="0.25"/>
  <cols>
    <col min="1" max="1" width="26" customWidth="1"/>
    <col min="2" max="2" width="6.85546875" customWidth="1"/>
    <col min="3" max="3" width="8.28515625" customWidth="1"/>
    <col min="5" max="5" width="7.5703125" customWidth="1"/>
    <col min="6" max="6" width="9.42578125" customWidth="1"/>
    <col min="7" max="7" width="7.5703125" customWidth="1"/>
    <col min="8" max="8" width="13.42578125" customWidth="1"/>
    <col min="9" max="9" width="7.28515625" customWidth="1"/>
    <col min="14" max="14" width="15.28515625" customWidth="1"/>
    <col min="16" max="16" width="11.42578125" bestFit="1" customWidth="1"/>
  </cols>
  <sheetData>
    <row r="3" spans="1:16" ht="15.75" thickBot="1" x14ac:dyDescent="0.3"/>
    <row r="4" spans="1:16" ht="23.25" x14ac:dyDescent="0.35">
      <c r="A4" s="1" t="s">
        <v>32</v>
      </c>
      <c r="B4" s="24"/>
      <c r="C4" s="2"/>
      <c r="D4" s="2"/>
      <c r="E4" s="3"/>
      <c r="F4" s="3"/>
      <c r="G4" s="3"/>
      <c r="H4" s="2"/>
      <c r="I4" s="3"/>
      <c r="J4" s="4"/>
      <c r="K4" s="3"/>
      <c r="L4" s="2"/>
      <c r="M4" s="14"/>
      <c r="N4" s="15"/>
      <c r="O4" s="16"/>
    </row>
    <row r="5" spans="1:16" x14ac:dyDescent="0.25">
      <c r="A5" s="5"/>
      <c r="B5" s="7"/>
      <c r="C5" s="6"/>
      <c r="D5" s="6"/>
      <c r="E5" s="7"/>
      <c r="F5" s="7"/>
      <c r="G5" s="7"/>
      <c r="H5" s="6"/>
      <c r="I5" s="7"/>
      <c r="J5" s="6"/>
      <c r="K5" s="7"/>
      <c r="L5" s="6"/>
      <c r="M5" s="13"/>
      <c r="N5" s="17"/>
      <c r="O5" s="18"/>
    </row>
    <row r="6" spans="1:16" ht="23.25" x14ac:dyDescent="0.35">
      <c r="A6" s="8" t="s">
        <v>13</v>
      </c>
      <c r="B6" s="25"/>
      <c r="C6" s="6"/>
      <c r="D6" s="6"/>
      <c r="E6" s="7"/>
      <c r="F6" s="9" t="s">
        <v>94</v>
      </c>
      <c r="G6" s="7"/>
      <c r="H6" s="6"/>
      <c r="I6" s="7"/>
      <c r="J6" s="6"/>
      <c r="K6" s="7"/>
      <c r="L6" s="6"/>
      <c r="M6" s="13"/>
      <c r="N6" s="17"/>
      <c r="O6" s="18"/>
    </row>
    <row r="7" spans="1:16" x14ac:dyDescent="0.25">
      <c r="A7" s="10">
        <v>43543</v>
      </c>
      <c r="B7" s="26"/>
      <c r="C7" s="6"/>
      <c r="D7" s="6"/>
      <c r="E7" s="7"/>
      <c r="F7" s="7"/>
      <c r="G7" s="7"/>
      <c r="H7" s="6"/>
      <c r="I7" s="7"/>
      <c r="J7" s="6"/>
      <c r="K7" s="7"/>
      <c r="L7" s="11"/>
      <c r="M7" s="13"/>
      <c r="N7" s="17"/>
      <c r="O7" s="18"/>
    </row>
    <row r="8" spans="1:16" x14ac:dyDescent="0.25">
      <c r="A8" s="10"/>
      <c r="B8" s="26"/>
      <c r="C8" s="6"/>
      <c r="D8" s="6"/>
      <c r="E8" s="7"/>
      <c r="F8" s="7"/>
      <c r="G8" s="7"/>
      <c r="H8" s="6"/>
      <c r="I8" s="7"/>
      <c r="J8" s="6"/>
      <c r="K8" s="7"/>
      <c r="L8" s="11"/>
      <c r="M8" s="13"/>
      <c r="N8" s="17"/>
      <c r="O8" s="18"/>
    </row>
    <row r="9" spans="1:16" x14ac:dyDescent="0.25">
      <c r="A9" s="10"/>
      <c r="B9" s="26"/>
      <c r="C9" s="6"/>
      <c r="D9" s="6"/>
      <c r="E9" s="7"/>
      <c r="F9" s="7"/>
      <c r="G9" s="7"/>
      <c r="H9" s="6"/>
      <c r="I9" s="7"/>
      <c r="J9" s="6"/>
      <c r="K9" s="7"/>
      <c r="L9" s="11"/>
      <c r="M9" s="13"/>
      <c r="N9" s="17"/>
      <c r="O9" s="18"/>
    </row>
    <row r="10" spans="1:16" ht="15.75" thickBot="1" x14ac:dyDescent="0.3">
      <c r="A10" s="5" t="s">
        <v>33</v>
      </c>
      <c r="B10" s="7"/>
      <c r="C10" s="6"/>
      <c r="D10" s="6"/>
      <c r="E10" s="7"/>
      <c r="F10" s="7"/>
      <c r="G10" s="7"/>
      <c r="H10" s="6"/>
      <c r="I10" s="7"/>
      <c r="J10" s="6"/>
      <c r="K10" s="7"/>
      <c r="L10" s="6"/>
      <c r="M10" s="13"/>
      <c r="N10" s="17"/>
      <c r="O10" s="18"/>
    </row>
    <row r="11" spans="1:16" x14ac:dyDescent="0.25">
      <c r="A11" s="19" t="s">
        <v>0</v>
      </c>
      <c r="B11" s="27"/>
      <c r="C11" s="12" t="s">
        <v>1</v>
      </c>
      <c r="D11" s="12" t="s">
        <v>2</v>
      </c>
      <c r="E11" s="12" t="s">
        <v>3</v>
      </c>
      <c r="F11" s="20" t="s">
        <v>11</v>
      </c>
      <c r="G11" s="12" t="s">
        <v>3</v>
      </c>
      <c r="H11" s="20" t="s">
        <v>12</v>
      </c>
      <c r="I11" s="12" t="s">
        <v>3</v>
      </c>
      <c r="J11" s="12" t="s">
        <v>4</v>
      </c>
      <c r="K11" s="12" t="s">
        <v>3</v>
      </c>
      <c r="L11" s="12" t="s">
        <v>34</v>
      </c>
      <c r="M11" s="12" t="s">
        <v>35</v>
      </c>
      <c r="N11" s="21" t="s">
        <v>5</v>
      </c>
      <c r="O11" s="22" t="s">
        <v>6</v>
      </c>
    </row>
    <row r="12" spans="1:16" ht="16.5" thickBot="1" x14ac:dyDescent="0.3">
      <c r="A12" s="59"/>
      <c r="B12" s="28"/>
      <c r="C12" s="29"/>
      <c r="D12" s="30"/>
      <c r="E12" s="30"/>
      <c r="F12" s="30" t="s">
        <v>7</v>
      </c>
      <c r="G12" s="30"/>
      <c r="H12" s="30" t="s">
        <v>7</v>
      </c>
      <c r="I12" s="30"/>
      <c r="J12" s="31"/>
      <c r="K12" s="30"/>
      <c r="L12" s="30" t="s">
        <v>8</v>
      </c>
      <c r="M12" s="32" t="s">
        <v>8</v>
      </c>
      <c r="N12" s="33" t="s">
        <v>9</v>
      </c>
      <c r="O12" s="34" t="s">
        <v>10</v>
      </c>
      <c r="P12" t="s">
        <v>36</v>
      </c>
    </row>
    <row r="13" spans="1:16" ht="15.75" x14ac:dyDescent="0.25">
      <c r="A13" s="97" t="s">
        <v>95</v>
      </c>
      <c r="B13" s="61">
        <v>2006</v>
      </c>
      <c r="C13" s="62">
        <v>5.97</v>
      </c>
      <c r="D13" s="63">
        <f t="shared" ref="D13:D21" si="0">C13/4*6</f>
        <v>8.9550000000000001</v>
      </c>
      <c r="E13" s="64">
        <f t="shared" ref="E13:E21" si="1">IF(D13&lt;&gt;0,INT(46.0849*(13-D13)^1.81),0)</f>
        <v>578</v>
      </c>
      <c r="F13" s="98">
        <v>5</v>
      </c>
      <c r="G13" s="64">
        <f>IF(F13&lt;&gt;0,INT(0.188807*((F13*100)-210)^1.5),0)</f>
        <v>932</v>
      </c>
      <c r="H13" s="66">
        <v>8.98</v>
      </c>
      <c r="I13" s="64">
        <f t="shared" ref="I13:I26" si="2">IF(H13&lt;&gt;0,INT(56.0211*(H13-1.5)^1.12),0)</f>
        <v>533</v>
      </c>
      <c r="J13" s="99"/>
      <c r="K13" s="100"/>
      <c r="L13" s="101">
        <f t="shared" ref="L13:L45" si="3">E13+G13+I13+K13</f>
        <v>2043</v>
      </c>
      <c r="M13" s="102">
        <v>2067</v>
      </c>
      <c r="N13" s="103">
        <f t="shared" ref="N13:N45" si="4">L13+M13</f>
        <v>4110</v>
      </c>
      <c r="O13" s="80" t="s">
        <v>44</v>
      </c>
      <c r="P13" t="s">
        <v>96</v>
      </c>
    </row>
    <row r="14" spans="1:16" ht="15.75" x14ac:dyDescent="0.25">
      <c r="A14" s="81" t="s">
        <v>97</v>
      </c>
      <c r="B14" s="35">
        <v>2006</v>
      </c>
      <c r="C14" s="38">
        <v>5.74</v>
      </c>
      <c r="D14" s="38">
        <f t="shared" si="0"/>
        <v>8.61</v>
      </c>
      <c r="E14" s="49">
        <f t="shared" si="1"/>
        <v>670</v>
      </c>
      <c r="F14" s="104">
        <v>4.5</v>
      </c>
      <c r="G14" s="49">
        <f>IF(F14&lt;&gt;0,INT(0.188807*((F14*100)-210)^1.5),0)</f>
        <v>701</v>
      </c>
      <c r="H14" s="38">
        <v>9.85</v>
      </c>
      <c r="I14" s="49">
        <f t="shared" si="2"/>
        <v>603</v>
      </c>
      <c r="J14" s="104"/>
      <c r="K14" s="49"/>
      <c r="L14" s="43">
        <f t="shared" si="3"/>
        <v>1974</v>
      </c>
      <c r="M14" s="44">
        <v>1730</v>
      </c>
      <c r="N14" s="45">
        <f t="shared" si="4"/>
        <v>3704</v>
      </c>
      <c r="O14" s="83" t="s">
        <v>48</v>
      </c>
      <c r="P14" t="s">
        <v>98</v>
      </c>
    </row>
    <row r="15" spans="1:16" ht="15.75" x14ac:dyDescent="0.25">
      <c r="A15" s="81" t="s">
        <v>99</v>
      </c>
      <c r="B15" s="35">
        <v>2006</v>
      </c>
      <c r="C15" s="37">
        <v>6.26</v>
      </c>
      <c r="D15" s="38">
        <f t="shared" si="0"/>
        <v>9.39</v>
      </c>
      <c r="E15" s="49">
        <f t="shared" si="1"/>
        <v>470</v>
      </c>
      <c r="F15" s="41">
        <v>4</v>
      </c>
      <c r="G15" s="49">
        <f>IF(F15&lt;&gt;0,INT(0.188807*((F15*100)-210)^1.5),0)</f>
        <v>494</v>
      </c>
      <c r="H15" s="40">
        <v>8.68</v>
      </c>
      <c r="I15" s="49">
        <f t="shared" si="2"/>
        <v>509</v>
      </c>
      <c r="J15" s="105"/>
      <c r="K15" s="49"/>
      <c r="L15" s="43">
        <f t="shared" si="3"/>
        <v>1473</v>
      </c>
      <c r="M15" s="44">
        <v>1376</v>
      </c>
      <c r="N15" s="45">
        <f t="shared" si="4"/>
        <v>2849</v>
      </c>
      <c r="O15" s="51" t="s">
        <v>49</v>
      </c>
      <c r="P15" t="s">
        <v>100</v>
      </c>
    </row>
    <row r="16" spans="1:16" ht="15.75" x14ac:dyDescent="0.25">
      <c r="A16" s="81" t="s">
        <v>101</v>
      </c>
      <c r="B16" s="35">
        <v>2007</v>
      </c>
      <c r="C16" s="37">
        <v>6.35</v>
      </c>
      <c r="D16" s="38">
        <f t="shared" si="0"/>
        <v>9.5249999999999986</v>
      </c>
      <c r="E16" s="49">
        <f t="shared" si="1"/>
        <v>439</v>
      </c>
      <c r="F16" s="41">
        <v>3.85</v>
      </c>
      <c r="G16" s="49">
        <f>IF(F16&lt;&gt;0,INT(0.188807*((F16*100)-210)^1.5),0)</f>
        <v>437</v>
      </c>
      <c r="H16" s="48">
        <v>8.08</v>
      </c>
      <c r="I16" s="49">
        <f t="shared" si="2"/>
        <v>462</v>
      </c>
      <c r="J16" s="105"/>
      <c r="K16" s="49"/>
      <c r="L16" s="43">
        <f t="shared" si="3"/>
        <v>1338</v>
      </c>
      <c r="M16" s="44">
        <v>1335</v>
      </c>
      <c r="N16" s="45">
        <f t="shared" si="4"/>
        <v>2673</v>
      </c>
      <c r="O16" s="83" t="s">
        <v>50</v>
      </c>
      <c r="P16" t="s">
        <v>66</v>
      </c>
    </row>
    <row r="17" spans="1:16" ht="15.75" x14ac:dyDescent="0.25">
      <c r="A17" s="81" t="s">
        <v>102</v>
      </c>
      <c r="B17" s="35">
        <v>2006</v>
      </c>
      <c r="C17" s="37">
        <v>6.28</v>
      </c>
      <c r="D17" s="38">
        <f t="shared" si="0"/>
        <v>9.42</v>
      </c>
      <c r="E17" s="49">
        <f t="shared" si="1"/>
        <v>463</v>
      </c>
      <c r="F17" s="104">
        <v>3.38</v>
      </c>
      <c r="G17" s="49">
        <f>IF(F17&lt;&gt;0,INT(0.188807*((F17*100)-210)^1.5),0)</f>
        <v>273</v>
      </c>
      <c r="H17" s="38">
        <v>8.32</v>
      </c>
      <c r="I17" s="49">
        <f t="shared" si="2"/>
        <v>481</v>
      </c>
      <c r="J17" s="104"/>
      <c r="K17" s="49"/>
      <c r="L17" s="43">
        <f t="shared" si="3"/>
        <v>1217</v>
      </c>
      <c r="M17" s="44">
        <v>1445</v>
      </c>
      <c r="N17" s="45">
        <f t="shared" si="4"/>
        <v>2662</v>
      </c>
      <c r="O17" s="51" t="s">
        <v>47</v>
      </c>
      <c r="P17" t="s">
        <v>39</v>
      </c>
    </row>
    <row r="18" spans="1:16" ht="15.75" x14ac:dyDescent="0.25">
      <c r="A18" s="81" t="s">
        <v>103</v>
      </c>
      <c r="B18" s="35">
        <v>2006</v>
      </c>
      <c r="C18" s="37">
        <v>6.35</v>
      </c>
      <c r="D18" s="38">
        <f t="shared" si="0"/>
        <v>9.5249999999999986</v>
      </c>
      <c r="E18" s="49">
        <f t="shared" si="1"/>
        <v>439</v>
      </c>
      <c r="F18" s="104"/>
      <c r="G18" s="49"/>
      <c r="H18" s="38">
        <v>8.3000000000000007</v>
      </c>
      <c r="I18" s="49">
        <f t="shared" si="2"/>
        <v>479</v>
      </c>
      <c r="J18" s="104">
        <v>1.25</v>
      </c>
      <c r="K18" s="49">
        <f>IF(J18&lt;&gt;0,INT(1.84523*((J18*100)-75)^1.405),0)</f>
        <v>449</v>
      </c>
      <c r="L18" s="43">
        <f t="shared" si="3"/>
        <v>1367</v>
      </c>
      <c r="M18" s="44">
        <v>1282</v>
      </c>
      <c r="N18" s="45">
        <f t="shared" si="4"/>
        <v>2649</v>
      </c>
      <c r="O18" s="83" t="s">
        <v>46</v>
      </c>
      <c r="P18" t="s">
        <v>39</v>
      </c>
    </row>
    <row r="19" spans="1:16" ht="15.75" x14ac:dyDescent="0.25">
      <c r="A19" s="81" t="s">
        <v>104</v>
      </c>
      <c r="B19" s="35">
        <v>2006</v>
      </c>
      <c r="C19" s="47">
        <v>6.28</v>
      </c>
      <c r="D19" s="38">
        <f t="shared" si="0"/>
        <v>9.42</v>
      </c>
      <c r="E19" s="49">
        <f t="shared" si="1"/>
        <v>463</v>
      </c>
      <c r="F19" s="104"/>
      <c r="G19" s="49"/>
      <c r="H19" s="40">
        <v>7.91</v>
      </c>
      <c r="I19" s="49">
        <f t="shared" si="2"/>
        <v>448</v>
      </c>
      <c r="J19" s="41">
        <v>1.2</v>
      </c>
      <c r="K19" s="49">
        <f>IF(J19&lt;&gt;0,INT(1.84523*((J19*100)-75)^1.405),0)</f>
        <v>387</v>
      </c>
      <c r="L19" s="43">
        <f t="shared" si="3"/>
        <v>1298</v>
      </c>
      <c r="M19" s="44">
        <v>1264</v>
      </c>
      <c r="N19" s="45">
        <f t="shared" si="4"/>
        <v>2562</v>
      </c>
      <c r="O19" s="83" t="s">
        <v>51</v>
      </c>
      <c r="P19" t="s">
        <v>40</v>
      </c>
    </row>
    <row r="20" spans="1:16" ht="15.75" x14ac:dyDescent="0.25">
      <c r="A20" s="81" t="s">
        <v>105</v>
      </c>
      <c r="B20" s="35">
        <v>2006</v>
      </c>
      <c r="C20" s="47">
        <v>6.29</v>
      </c>
      <c r="D20" s="38">
        <f t="shared" si="0"/>
        <v>9.4350000000000005</v>
      </c>
      <c r="E20" s="49">
        <f t="shared" si="1"/>
        <v>460</v>
      </c>
      <c r="F20" s="104">
        <v>3.5</v>
      </c>
      <c r="G20" s="49">
        <f>IF(F20&lt;&gt;0,INT(0.188807*((F20*100)-210)^1.5),0)</f>
        <v>312</v>
      </c>
      <c r="H20" s="40">
        <v>8.6</v>
      </c>
      <c r="I20" s="49">
        <f t="shared" si="2"/>
        <v>503</v>
      </c>
      <c r="J20" s="41"/>
      <c r="K20" s="49"/>
      <c r="L20" s="43">
        <f t="shared" si="3"/>
        <v>1275</v>
      </c>
      <c r="M20" s="44">
        <v>1259</v>
      </c>
      <c r="N20" s="45">
        <f t="shared" si="4"/>
        <v>2534</v>
      </c>
      <c r="O20" s="106" t="s">
        <v>52</v>
      </c>
      <c r="P20" t="s">
        <v>40</v>
      </c>
    </row>
    <row r="21" spans="1:16" ht="15.75" x14ac:dyDescent="0.25">
      <c r="A21" s="81" t="s">
        <v>106</v>
      </c>
      <c r="B21" s="35">
        <v>2006</v>
      </c>
      <c r="C21" s="47">
        <v>6.75</v>
      </c>
      <c r="D21" s="38">
        <f t="shared" si="0"/>
        <v>10.125</v>
      </c>
      <c r="E21" s="49">
        <f t="shared" si="1"/>
        <v>311</v>
      </c>
      <c r="F21" s="104"/>
      <c r="G21" s="49"/>
      <c r="H21" s="40">
        <v>8.07</v>
      </c>
      <c r="I21" s="49">
        <f t="shared" si="2"/>
        <v>461</v>
      </c>
      <c r="J21" s="41">
        <v>1.25</v>
      </c>
      <c r="K21" s="49">
        <f>IF(J21&lt;&gt;0,INT(1.84523*((J21*100)-75)^1.405),0)</f>
        <v>449</v>
      </c>
      <c r="L21" s="43">
        <f t="shared" si="3"/>
        <v>1221</v>
      </c>
      <c r="M21" s="44">
        <v>1276</v>
      </c>
      <c r="N21" s="45">
        <f t="shared" si="4"/>
        <v>2497</v>
      </c>
      <c r="O21" s="83" t="s">
        <v>45</v>
      </c>
      <c r="P21" t="s">
        <v>40</v>
      </c>
    </row>
    <row r="22" spans="1:16" ht="15.75" x14ac:dyDescent="0.25">
      <c r="A22" s="81" t="s">
        <v>107</v>
      </c>
      <c r="B22" s="35">
        <v>2006</v>
      </c>
      <c r="C22" s="48"/>
      <c r="D22" s="38"/>
      <c r="E22" s="49"/>
      <c r="F22" s="41">
        <v>3.82</v>
      </c>
      <c r="G22" s="49">
        <f>IF(F22&lt;&gt;0,INT(0.188807*((F22*100)-210)^1.5),0)</f>
        <v>425</v>
      </c>
      <c r="H22" s="41">
        <v>5.55</v>
      </c>
      <c r="I22" s="49">
        <f t="shared" si="2"/>
        <v>268</v>
      </c>
      <c r="J22" s="105">
        <v>1.3</v>
      </c>
      <c r="K22" s="49">
        <f>IF(J22&lt;&gt;0,INT(1.84523*((J22*100)-75)^1.405),0)</f>
        <v>514</v>
      </c>
      <c r="L22" s="43">
        <f t="shared" si="3"/>
        <v>1207</v>
      </c>
      <c r="M22" s="44">
        <v>1276</v>
      </c>
      <c r="N22" s="45">
        <f t="shared" si="4"/>
        <v>2483</v>
      </c>
      <c r="O22" s="83" t="s">
        <v>53</v>
      </c>
    </row>
    <row r="23" spans="1:16" ht="15.75" x14ac:dyDescent="0.25">
      <c r="A23" s="81" t="s">
        <v>108</v>
      </c>
      <c r="B23" s="35">
        <v>2006</v>
      </c>
      <c r="C23" s="47">
        <v>6.57</v>
      </c>
      <c r="D23" s="38">
        <f t="shared" ref="D23:D36" si="5">C23/4*6</f>
        <v>9.8550000000000004</v>
      </c>
      <c r="E23" s="49">
        <f t="shared" ref="E23:E36" si="6">IF(D23&lt;&gt;0,INT(46.0849*(13-D23)^1.81),0)</f>
        <v>366</v>
      </c>
      <c r="F23" s="104">
        <v>3.65</v>
      </c>
      <c r="G23" s="49">
        <f>IF(F23&lt;&gt;0,INT(0.188807*((F23*100)-210)^1.5),0)</f>
        <v>364</v>
      </c>
      <c r="H23" s="38">
        <v>8</v>
      </c>
      <c r="I23" s="49">
        <f t="shared" si="2"/>
        <v>455</v>
      </c>
      <c r="J23" s="41"/>
      <c r="K23" s="49"/>
      <c r="L23" s="43">
        <f t="shared" si="3"/>
        <v>1185</v>
      </c>
      <c r="M23" s="44">
        <v>1216</v>
      </c>
      <c r="N23" s="45">
        <f t="shared" si="4"/>
        <v>2401</v>
      </c>
      <c r="O23" s="83" t="s">
        <v>54</v>
      </c>
      <c r="P23" t="s">
        <v>38</v>
      </c>
    </row>
    <row r="24" spans="1:16" ht="15.75" x14ac:dyDescent="0.25">
      <c r="A24" s="81" t="s">
        <v>109</v>
      </c>
      <c r="B24" s="35">
        <v>2006</v>
      </c>
      <c r="C24" s="37">
        <v>6.49</v>
      </c>
      <c r="D24" s="38">
        <f t="shared" si="5"/>
        <v>9.7349999999999994</v>
      </c>
      <c r="E24" s="49">
        <f t="shared" si="6"/>
        <v>392</v>
      </c>
      <c r="F24" s="41">
        <v>3.4</v>
      </c>
      <c r="G24" s="49">
        <f>IF(F24&lt;&gt;0,INT(0.188807*((F24*100)-210)^1.5),0)</f>
        <v>279</v>
      </c>
      <c r="H24" s="41">
        <v>7.05</v>
      </c>
      <c r="I24" s="49">
        <f t="shared" si="2"/>
        <v>381</v>
      </c>
      <c r="J24" s="105"/>
      <c r="K24" s="49"/>
      <c r="L24" s="43">
        <f t="shared" si="3"/>
        <v>1052</v>
      </c>
      <c r="M24" s="44">
        <v>1317</v>
      </c>
      <c r="N24" s="45">
        <f t="shared" si="4"/>
        <v>2369</v>
      </c>
      <c r="O24" s="83" t="s">
        <v>55</v>
      </c>
      <c r="P24" t="s">
        <v>39</v>
      </c>
    </row>
    <row r="25" spans="1:16" ht="15.75" x14ac:dyDescent="0.25">
      <c r="A25" s="81" t="s">
        <v>110</v>
      </c>
      <c r="B25" s="35">
        <v>2006</v>
      </c>
      <c r="C25" s="47">
        <v>6.6</v>
      </c>
      <c r="D25" s="38">
        <f t="shared" si="5"/>
        <v>9.8999999999999986</v>
      </c>
      <c r="E25" s="49">
        <f t="shared" si="6"/>
        <v>357</v>
      </c>
      <c r="F25" s="104"/>
      <c r="G25" s="49"/>
      <c r="H25" s="38">
        <v>7.55</v>
      </c>
      <c r="I25" s="49">
        <f t="shared" si="2"/>
        <v>420</v>
      </c>
      <c r="J25" s="41">
        <v>1.2</v>
      </c>
      <c r="K25" s="49">
        <f>IF(J25&lt;&gt;0,INT(1.84523*((J25*100)-75)^1.405),0)</f>
        <v>387</v>
      </c>
      <c r="L25" s="43">
        <f t="shared" si="3"/>
        <v>1164</v>
      </c>
      <c r="M25" s="44">
        <v>1149</v>
      </c>
      <c r="N25" s="45">
        <f t="shared" si="4"/>
        <v>2313</v>
      </c>
      <c r="O25" s="83" t="s">
        <v>56</v>
      </c>
      <c r="P25" t="s">
        <v>66</v>
      </c>
    </row>
    <row r="26" spans="1:16" ht="15.75" x14ac:dyDescent="0.25">
      <c r="A26" s="81" t="s">
        <v>111</v>
      </c>
      <c r="B26" s="35">
        <v>2006</v>
      </c>
      <c r="C26" s="37">
        <v>6.71</v>
      </c>
      <c r="D26" s="38">
        <f t="shared" si="5"/>
        <v>10.065</v>
      </c>
      <c r="E26" s="49">
        <f t="shared" si="6"/>
        <v>323</v>
      </c>
      <c r="F26" s="41"/>
      <c r="G26" s="49"/>
      <c r="H26" s="40">
        <v>7.85</v>
      </c>
      <c r="I26" s="49">
        <f t="shared" si="2"/>
        <v>444</v>
      </c>
      <c r="J26" s="105">
        <v>1.1499999999999999</v>
      </c>
      <c r="K26" s="49">
        <f>IF(J26&lt;&gt;0,INT(1.84523*((J26*100)-75)^1.405),0)</f>
        <v>328</v>
      </c>
      <c r="L26" s="43">
        <f t="shared" si="3"/>
        <v>1095</v>
      </c>
      <c r="M26" s="44">
        <v>1116</v>
      </c>
      <c r="N26" s="45">
        <f t="shared" si="4"/>
        <v>2211</v>
      </c>
      <c r="O26" s="83" t="s">
        <v>57</v>
      </c>
      <c r="P26" t="s">
        <v>40</v>
      </c>
    </row>
    <row r="27" spans="1:16" ht="15.75" x14ac:dyDescent="0.25">
      <c r="A27" s="81" t="s">
        <v>112</v>
      </c>
      <c r="B27" s="35">
        <v>2007</v>
      </c>
      <c r="C27" s="37">
        <v>6.43</v>
      </c>
      <c r="D27" s="38">
        <f t="shared" si="5"/>
        <v>9.6449999999999996</v>
      </c>
      <c r="E27" s="49">
        <f t="shared" si="6"/>
        <v>412</v>
      </c>
      <c r="F27" s="104">
        <v>3.65</v>
      </c>
      <c r="G27" s="49">
        <f t="shared" ref="G27:G36" si="7">IF(F27&lt;&gt;0,INT(0.188807*((F27*100)-210)^1.5),0)</f>
        <v>364</v>
      </c>
      <c r="H27" s="38"/>
      <c r="I27" s="49"/>
      <c r="J27" s="104">
        <v>1.2</v>
      </c>
      <c r="K27" s="49">
        <f>IF(J27&lt;&gt;0,INT(1.84523*((J27*100)-75)^1.405),0)</f>
        <v>387</v>
      </c>
      <c r="L27" s="43">
        <f t="shared" si="3"/>
        <v>1163</v>
      </c>
      <c r="M27" s="44">
        <v>1023</v>
      </c>
      <c r="N27" s="45">
        <f t="shared" si="4"/>
        <v>2186</v>
      </c>
      <c r="O27" s="106" t="s">
        <v>58</v>
      </c>
      <c r="P27" t="s">
        <v>66</v>
      </c>
    </row>
    <row r="28" spans="1:16" ht="15.75" x14ac:dyDescent="0.25">
      <c r="A28" s="81" t="s">
        <v>113</v>
      </c>
      <c r="B28" s="35">
        <v>2007</v>
      </c>
      <c r="C28" s="48">
        <v>6.52</v>
      </c>
      <c r="D28" s="38">
        <f t="shared" si="5"/>
        <v>9.7799999999999994</v>
      </c>
      <c r="E28" s="49">
        <f t="shared" si="6"/>
        <v>382</v>
      </c>
      <c r="F28" s="104">
        <v>3.35</v>
      </c>
      <c r="G28" s="49">
        <f t="shared" si="7"/>
        <v>263</v>
      </c>
      <c r="H28" s="40">
        <v>7.28</v>
      </c>
      <c r="I28" s="49">
        <f t="shared" ref="I28:I36" si="8">IF(H28&lt;&gt;0,INT(56.0211*(H28-1.5)^1.12),0)</f>
        <v>399</v>
      </c>
      <c r="J28" s="105"/>
      <c r="K28" s="49"/>
      <c r="L28" s="43">
        <f t="shared" si="3"/>
        <v>1044</v>
      </c>
      <c r="M28" s="44">
        <v>1059</v>
      </c>
      <c r="N28" s="45">
        <f t="shared" si="4"/>
        <v>2103</v>
      </c>
      <c r="O28" s="83" t="s">
        <v>59</v>
      </c>
      <c r="P28" t="s">
        <v>40</v>
      </c>
    </row>
    <row r="29" spans="1:16" ht="15.75" x14ac:dyDescent="0.25">
      <c r="A29" s="81" t="s">
        <v>114</v>
      </c>
      <c r="B29" s="35">
        <v>2007</v>
      </c>
      <c r="C29" s="37">
        <v>6.54</v>
      </c>
      <c r="D29" s="38">
        <f t="shared" si="5"/>
        <v>9.81</v>
      </c>
      <c r="E29" s="49">
        <f t="shared" si="6"/>
        <v>376</v>
      </c>
      <c r="F29" s="41">
        <v>3.42</v>
      </c>
      <c r="G29" s="49">
        <f t="shared" si="7"/>
        <v>286</v>
      </c>
      <c r="H29" s="40">
        <v>6.58</v>
      </c>
      <c r="I29" s="49">
        <f t="shared" si="8"/>
        <v>345</v>
      </c>
      <c r="J29" s="105"/>
      <c r="K29" s="49"/>
      <c r="L29" s="43">
        <f t="shared" si="3"/>
        <v>1007</v>
      </c>
      <c r="M29" s="44">
        <v>1008</v>
      </c>
      <c r="N29" s="45">
        <f t="shared" si="4"/>
        <v>2015</v>
      </c>
      <c r="O29" s="51" t="s">
        <v>60</v>
      </c>
      <c r="P29" t="s">
        <v>40</v>
      </c>
    </row>
    <row r="30" spans="1:16" ht="15.75" x14ac:dyDescent="0.25">
      <c r="A30" s="81" t="s">
        <v>115</v>
      </c>
      <c r="B30" s="35">
        <v>2007</v>
      </c>
      <c r="C30" s="37">
        <v>6.55</v>
      </c>
      <c r="D30" s="38">
        <f t="shared" si="5"/>
        <v>9.8249999999999993</v>
      </c>
      <c r="E30" s="49">
        <f t="shared" si="6"/>
        <v>373</v>
      </c>
      <c r="F30" s="41">
        <v>3.13</v>
      </c>
      <c r="G30" s="49">
        <f t="shared" si="7"/>
        <v>197</v>
      </c>
      <c r="H30" s="40">
        <v>7.14</v>
      </c>
      <c r="I30" s="49">
        <f t="shared" si="8"/>
        <v>388</v>
      </c>
      <c r="J30" s="105"/>
      <c r="K30" s="49"/>
      <c r="L30" s="43">
        <f t="shared" si="3"/>
        <v>958</v>
      </c>
      <c r="M30" s="44">
        <v>1006</v>
      </c>
      <c r="N30" s="45">
        <f t="shared" si="4"/>
        <v>1964</v>
      </c>
      <c r="O30" s="83" t="s">
        <v>83</v>
      </c>
      <c r="P30" t="s">
        <v>39</v>
      </c>
    </row>
    <row r="31" spans="1:16" ht="15.75" x14ac:dyDescent="0.25">
      <c r="A31" s="81" t="s">
        <v>116</v>
      </c>
      <c r="B31" s="35">
        <v>2007</v>
      </c>
      <c r="C31" s="37">
        <v>6.6</v>
      </c>
      <c r="D31" s="38">
        <f t="shared" si="5"/>
        <v>9.8999999999999986</v>
      </c>
      <c r="E31" s="49">
        <f t="shared" si="6"/>
        <v>357</v>
      </c>
      <c r="F31" s="41">
        <v>2.95</v>
      </c>
      <c r="G31" s="49">
        <f t="shared" si="7"/>
        <v>147</v>
      </c>
      <c r="H31" s="41">
        <v>6.68</v>
      </c>
      <c r="I31" s="49">
        <f t="shared" si="8"/>
        <v>353</v>
      </c>
      <c r="J31" s="105"/>
      <c r="K31" s="49"/>
      <c r="L31" s="43">
        <f t="shared" si="3"/>
        <v>857</v>
      </c>
      <c r="M31" s="44">
        <v>895</v>
      </c>
      <c r="N31" s="45">
        <f t="shared" si="4"/>
        <v>1752</v>
      </c>
      <c r="O31" s="83" t="s">
        <v>85</v>
      </c>
      <c r="P31" t="s">
        <v>40</v>
      </c>
    </row>
    <row r="32" spans="1:16" ht="15.75" x14ac:dyDescent="0.25">
      <c r="A32" s="81" t="s">
        <v>117</v>
      </c>
      <c r="B32" s="35">
        <v>2007</v>
      </c>
      <c r="C32" s="37">
        <v>7.01</v>
      </c>
      <c r="D32" s="38">
        <f t="shared" si="5"/>
        <v>10.515000000000001</v>
      </c>
      <c r="E32" s="49">
        <f t="shared" si="6"/>
        <v>239</v>
      </c>
      <c r="F32" s="41">
        <v>3.16</v>
      </c>
      <c r="G32" s="49">
        <f t="shared" si="7"/>
        <v>206</v>
      </c>
      <c r="H32" s="40">
        <v>6.6</v>
      </c>
      <c r="I32" s="49">
        <f t="shared" si="8"/>
        <v>347</v>
      </c>
      <c r="J32" s="105"/>
      <c r="K32" s="49"/>
      <c r="L32" s="43">
        <f t="shared" si="3"/>
        <v>792</v>
      </c>
      <c r="M32" s="44">
        <v>952</v>
      </c>
      <c r="N32" s="45">
        <f t="shared" si="4"/>
        <v>1744</v>
      </c>
      <c r="O32" s="83" t="s">
        <v>87</v>
      </c>
      <c r="P32" t="s">
        <v>66</v>
      </c>
    </row>
    <row r="33" spans="1:16" ht="15.75" x14ac:dyDescent="0.25">
      <c r="A33" s="81" t="s">
        <v>118</v>
      </c>
      <c r="B33" s="35">
        <v>2006</v>
      </c>
      <c r="C33" s="37">
        <v>6.86</v>
      </c>
      <c r="D33" s="38">
        <f t="shared" si="5"/>
        <v>10.290000000000001</v>
      </c>
      <c r="E33" s="49">
        <f t="shared" si="6"/>
        <v>280</v>
      </c>
      <c r="F33" s="41">
        <v>3.42</v>
      </c>
      <c r="G33" s="49">
        <f t="shared" si="7"/>
        <v>286</v>
      </c>
      <c r="H33" s="40">
        <v>5.82</v>
      </c>
      <c r="I33" s="49">
        <f t="shared" si="8"/>
        <v>288</v>
      </c>
      <c r="J33" s="105"/>
      <c r="K33" s="49"/>
      <c r="L33" s="43">
        <f t="shared" si="3"/>
        <v>854</v>
      </c>
      <c r="M33" s="44">
        <v>854</v>
      </c>
      <c r="N33" s="45">
        <f t="shared" si="4"/>
        <v>1708</v>
      </c>
      <c r="O33" s="83" t="s">
        <v>89</v>
      </c>
      <c r="P33" t="s">
        <v>38</v>
      </c>
    </row>
    <row r="34" spans="1:16" ht="15.75" x14ac:dyDescent="0.25">
      <c r="A34" s="81" t="s">
        <v>119</v>
      </c>
      <c r="B34" s="35">
        <v>2007</v>
      </c>
      <c r="C34" s="37">
        <v>6.85</v>
      </c>
      <c r="D34" s="38">
        <f t="shared" si="5"/>
        <v>10.274999999999999</v>
      </c>
      <c r="E34" s="49">
        <f t="shared" si="6"/>
        <v>282</v>
      </c>
      <c r="F34" s="41">
        <v>2.92</v>
      </c>
      <c r="G34" s="49">
        <f t="shared" si="7"/>
        <v>140</v>
      </c>
      <c r="H34" s="40">
        <v>7.18</v>
      </c>
      <c r="I34" s="49">
        <f t="shared" si="8"/>
        <v>391</v>
      </c>
      <c r="J34" s="105"/>
      <c r="K34" s="49"/>
      <c r="L34" s="43">
        <f t="shared" si="3"/>
        <v>813</v>
      </c>
      <c r="M34" s="44">
        <v>827</v>
      </c>
      <c r="N34" s="45">
        <f t="shared" si="4"/>
        <v>1640</v>
      </c>
      <c r="O34" s="83" t="s">
        <v>91</v>
      </c>
      <c r="P34" t="s">
        <v>38</v>
      </c>
    </row>
    <row r="35" spans="1:16" ht="15.75" x14ac:dyDescent="0.25">
      <c r="A35" s="81" t="s">
        <v>120</v>
      </c>
      <c r="B35" s="35">
        <v>2007</v>
      </c>
      <c r="C35" s="48">
        <v>7.05</v>
      </c>
      <c r="D35" s="38">
        <f t="shared" si="5"/>
        <v>10.574999999999999</v>
      </c>
      <c r="E35" s="49">
        <f t="shared" si="6"/>
        <v>229</v>
      </c>
      <c r="F35" s="41">
        <v>3.3</v>
      </c>
      <c r="G35" s="49">
        <f t="shared" si="7"/>
        <v>248</v>
      </c>
      <c r="H35" s="41">
        <v>6.12</v>
      </c>
      <c r="I35" s="49">
        <f t="shared" si="8"/>
        <v>310</v>
      </c>
      <c r="J35" s="105"/>
      <c r="K35" s="49"/>
      <c r="L35" s="43">
        <f t="shared" si="3"/>
        <v>787</v>
      </c>
      <c r="M35" s="44">
        <v>834</v>
      </c>
      <c r="N35" s="45">
        <f t="shared" si="4"/>
        <v>1621</v>
      </c>
      <c r="O35" s="83" t="s">
        <v>93</v>
      </c>
      <c r="P35" t="s">
        <v>40</v>
      </c>
    </row>
    <row r="36" spans="1:16" ht="15.75" x14ac:dyDescent="0.25">
      <c r="A36" s="81" t="s">
        <v>121</v>
      </c>
      <c r="B36" s="35">
        <v>2007</v>
      </c>
      <c r="C36" s="37">
        <v>6.95</v>
      </c>
      <c r="D36" s="38">
        <f t="shared" si="5"/>
        <v>10.425000000000001</v>
      </c>
      <c r="E36" s="49">
        <f t="shared" si="6"/>
        <v>255</v>
      </c>
      <c r="F36" s="41">
        <v>2.9</v>
      </c>
      <c r="G36" s="49">
        <f t="shared" si="7"/>
        <v>135</v>
      </c>
      <c r="H36" s="40">
        <v>5.95</v>
      </c>
      <c r="I36" s="49">
        <f t="shared" si="8"/>
        <v>298</v>
      </c>
      <c r="J36" s="105"/>
      <c r="K36" s="49"/>
      <c r="L36" s="43">
        <f t="shared" si="3"/>
        <v>688</v>
      </c>
      <c r="M36" s="44">
        <v>779</v>
      </c>
      <c r="N36" s="45">
        <f t="shared" si="4"/>
        <v>1467</v>
      </c>
      <c r="O36" s="106" t="s">
        <v>122</v>
      </c>
    </row>
    <row r="37" spans="1:16" ht="15.75" x14ac:dyDescent="0.25">
      <c r="A37" s="81" t="s">
        <v>123</v>
      </c>
      <c r="B37" s="35">
        <v>2007</v>
      </c>
      <c r="C37" s="37"/>
      <c r="D37" s="38"/>
      <c r="E37" s="49"/>
      <c r="F37" s="41"/>
      <c r="G37" s="49"/>
      <c r="H37" s="40"/>
      <c r="I37" s="49"/>
      <c r="J37" s="105"/>
      <c r="K37" s="49"/>
      <c r="L37" s="43">
        <f t="shared" si="3"/>
        <v>0</v>
      </c>
      <c r="M37" s="44">
        <v>1280</v>
      </c>
      <c r="N37" s="45">
        <f t="shared" si="4"/>
        <v>1280</v>
      </c>
      <c r="O37" s="83" t="s">
        <v>124</v>
      </c>
      <c r="P37" t="s">
        <v>39</v>
      </c>
    </row>
    <row r="38" spans="1:16" ht="15.75" x14ac:dyDescent="0.25">
      <c r="A38" s="81" t="s">
        <v>125</v>
      </c>
      <c r="B38" s="35">
        <v>2007</v>
      </c>
      <c r="C38" s="37">
        <v>7.29</v>
      </c>
      <c r="D38" s="38">
        <f t="shared" ref="D38:D45" si="9">C38/4*6</f>
        <v>10.935</v>
      </c>
      <c r="E38" s="49">
        <f t="shared" ref="E38:E45" si="10">IF(D38&lt;&gt;0,INT(46.0849*(13-D38)^1.81),0)</f>
        <v>171</v>
      </c>
      <c r="F38" s="104">
        <v>2.9</v>
      </c>
      <c r="G38" s="49">
        <f t="shared" ref="G38:G45" si="11">IF(F38&lt;&gt;0,INT(0.188807*((F38*100)-210)^1.5),0)</f>
        <v>135</v>
      </c>
      <c r="H38" s="38">
        <v>5.95</v>
      </c>
      <c r="I38" s="49">
        <f>IF(H38&lt;&gt;0,INT(56.0211*(H38-1.5)^1.12),0)</f>
        <v>298</v>
      </c>
      <c r="J38" s="104"/>
      <c r="K38" s="49"/>
      <c r="L38" s="43">
        <f t="shared" si="3"/>
        <v>604</v>
      </c>
      <c r="M38" s="44">
        <v>591</v>
      </c>
      <c r="N38" s="45">
        <f t="shared" si="4"/>
        <v>1195</v>
      </c>
      <c r="O38" s="83" t="s">
        <v>126</v>
      </c>
      <c r="P38" t="s">
        <v>39</v>
      </c>
    </row>
    <row r="39" spans="1:16" ht="15.75" x14ac:dyDescent="0.25">
      <c r="A39" s="81" t="s">
        <v>127</v>
      </c>
      <c r="B39" s="35">
        <v>2007</v>
      </c>
      <c r="C39" s="37">
        <v>7.28</v>
      </c>
      <c r="D39" s="38">
        <f t="shared" si="9"/>
        <v>10.92</v>
      </c>
      <c r="E39" s="49">
        <f t="shared" si="10"/>
        <v>173</v>
      </c>
      <c r="F39" s="41">
        <v>2.73</v>
      </c>
      <c r="G39" s="49">
        <f t="shared" si="11"/>
        <v>94</v>
      </c>
      <c r="H39" s="40"/>
      <c r="I39" s="49"/>
      <c r="J39" s="105">
        <v>1.05</v>
      </c>
      <c r="K39" s="49">
        <f>IF(J39&lt;&gt;0,INT(1.84523*((J39*100)-75)^1.405),0)</f>
        <v>219</v>
      </c>
      <c r="L39" s="43">
        <f t="shared" si="3"/>
        <v>486</v>
      </c>
      <c r="M39" s="44">
        <v>538</v>
      </c>
      <c r="N39" s="45">
        <f t="shared" si="4"/>
        <v>1024</v>
      </c>
      <c r="O39" s="106" t="s">
        <v>128</v>
      </c>
    </row>
    <row r="40" spans="1:16" ht="15.75" x14ac:dyDescent="0.25">
      <c r="A40" s="81" t="s">
        <v>129</v>
      </c>
      <c r="B40" s="35">
        <v>2006</v>
      </c>
      <c r="C40" s="47"/>
      <c r="D40" s="38">
        <f t="shared" si="9"/>
        <v>0</v>
      </c>
      <c r="E40" s="49">
        <f t="shared" si="10"/>
        <v>0</v>
      </c>
      <c r="F40" s="104">
        <v>0</v>
      </c>
      <c r="G40" s="49">
        <f t="shared" si="11"/>
        <v>0</v>
      </c>
      <c r="H40" s="38">
        <v>0</v>
      </c>
      <c r="I40" s="49">
        <f t="shared" ref="I40:I45" si="12">IF(H40&lt;&gt;0,INT(56.0211*(H40-1.5)^1.12),0)</f>
        <v>0</v>
      </c>
      <c r="J40" s="41"/>
      <c r="K40" s="49">
        <f>IF(J40&lt;&gt;0,INT(1.84523*((J40*100)-75)^1.405),0)</f>
        <v>0</v>
      </c>
      <c r="L40" s="43">
        <f t="shared" si="3"/>
        <v>0</v>
      </c>
      <c r="M40" s="44">
        <v>901</v>
      </c>
      <c r="N40" s="45">
        <f t="shared" si="4"/>
        <v>901</v>
      </c>
      <c r="O40" s="83" t="s">
        <v>130</v>
      </c>
      <c r="P40" t="s">
        <v>39</v>
      </c>
    </row>
    <row r="41" spans="1:16" ht="15.75" x14ac:dyDescent="0.25">
      <c r="A41" s="81" t="s">
        <v>131</v>
      </c>
      <c r="B41" s="35">
        <v>2007</v>
      </c>
      <c r="C41" s="37">
        <v>7.32</v>
      </c>
      <c r="D41" s="38">
        <f t="shared" si="9"/>
        <v>10.98</v>
      </c>
      <c r="E41" s="49">
        <f t="shared" si="10"/>
        <v>164</v>
      </c>
      <c r="F41" s="41">
        <v>2.8</v>
      </c>
      <c r="G41" s="49">
        <f t="shared" si="11"/>
        <v>110</v>
      </c>
      <c r="H41" s="48">
        <v>5.05</v>
      </c>
      <c r="I41" s="49">
        <f t="shared" si="12"/>
        <v>231</v>
      </c>
      <c r="J41" s="105"/>
      <c r="K41" s="49"/>
      <c r="L41" s="43">
        <f t="shared" si="3"/>
        <v>505</v>
      </c>
      <c r="M41" s="44">
        <v>341</v>
      </c>
      <c r="N41" s="45">
        <f t="shared" si="4"/>
        <v>846</v>
      </c>
      <c r="O41" s="83" t="s">
        <v>132</v>
      </c>
      <c r="P41" t="s">
        <v>40</v>
      </c>
    </row>
    <row r="42" spans="1:16" ht="15.75" x14ac:dyDescent="0.25">
      <c r="A42" s="81" t="s">
        <v>133</v>
      </c>
      <c r="B42" s="35"/>
      <c r="C42" s="47">
        <v>6.94</v>
      </c>
      <c r="D42" s="38">
        <f t="shared" si="9"/>
        <v>10.41</v>
      </c>
      <c r="E42" s="49">
        <f t="shared" si="10"/>
        <v>258</v>
      </c>
      <c r="F42" s="104">
        <v>3.1</v>
      </c>
      <c r="G42" s="49">
        <f t="shared" si="11"/>
        <v>188</v>
      </c>
      <c r="H42" s="40">
        <v>6.69</v>
      </c>
      <c r="I42" s="49">
        <f t="shared" si="12"/>
        <v>354</v>
      </c>
      <c r="J42" s="41"/>
      <c r="K42" s="49"/>
      <c r="L42" s="43">
        <f t="shared" si="3"/>
        <v>800</v>
      </c>
      <c r="M42" s="44">
        <v>0</v>
      </c>
      <c r="N42" s="45">
        <f t="shared" si="4"/>
        <v>800</v>
      </c>
      <c r="O42" s="51" t="s">
        <v>134</v>
      </c>
      <c r="P42" t="s">
        <v>37</v>
      </c>
    </row>
    <row r="43" spans="1:16" ht="15.75" x14ac:dyDescent="0.25">
      <c r="A43" s="107" t="s">
        <v>135</v>
      </c>
      <c r="B43" s="108"/>
      <c r="C43" s="109">
        <v>7.03</v>
      </c>
      <c r="D43" s="109">
        <f t="shared" si="9"/>
        <v>10.545</v>
      </c>
      <c r="E43" s="49">
        <f t="shared" si="10"/>
        <v>234</v>
      </c>
      <c r="F43" s="109">
        <v>3.2</v>
      </c>
      <c r="G43" s="49">
        <f t="shared" si="11"/>
        <v>217</v>
      </c>
      <c r="H43" s="109">
        <v>6.51</v>
      </c>
      <c r="I43" s="49">
        <f t="shared" si="12"/>
        <v>340</v>
      </c>
      <c r="J43" s="109"/>
      <c r="K43" s="49"/>
      <c r="L43" s="43">
        <f t="shared" si="3"/>
        <v>791</v>
      </c>
      <c r="M43" s="109">
        <v>0</v>
      </c>
      <c r="N43" s="45">
        <f t="shared" si="4"/>
        <v>791</v>
      </c>
      <c r="O43" s="110" t="s">
        <v>136</v>
      </c>
      <c r="P43" s="111" t="s">
        <v>37</v>
      </c>
    </row>
    <row r="44" spans="1:16" ht="15.75" x14ac:dyDescent="0.25">
      <c r="A44" s="81" t="s">
        <v>137</v>
      </c>
      <c r="B44" s="35">
        <v>2007</v>
      </c>
      <c r="C44" s="37">
        <v>7.4</v>
      </c>
      <c r="D44" s="38">
        <f t="shared" si="9"/>
        <v>11.100000000000001</v>
      </c>
      <c r="E44" s="49">
        <f t="shared" si="10"/>
        <v>147</v>
      </c>
      <c r="F44" s="41">
        <v>2.97</v>
      </c>
      <c r="G44" s="49">
        <f t="shared" si="11"/>
        <v>153</v>
      </c>
      <c r="H44" s="41">
        <v>0</v>
      </c>
      <c r="I44" s="49">
        <f t="shared" si="12"/>
        <v>0</v>
      </c>
      <c r="J44" s="105"/>
      <c r="K44" s="49"/>
      <c r="L44" s="43">
        <f t="shared" si="3"/>
        <v>300</v>
      </c>
      <c r="M44" s="112">
        <v>460</v>
      </c>
      <c r="N44" s="45">
        <f t="shared" si="4"/>
        <v>760</v>
      </c>
      <c r="O44" s="106" t="s">
        <v>138</v>
      </c>
      <c r="P44" t="s">
        <v>39</v>
      </c>
    </row>
    <row r="45" spans="1:16" s="111" customFormat="1" ht="16.5" thickBot="1" x14ac:dyDescent="0.3">
      <c r="A45" s="23" t="s">
        <v>139</v>
      </c>
      <c r="B45" s="113"/>
      <c r="C45" s="114"/>
      <c r="D45" s="115">
        <f t="shared" si="9"/>
        <v>0</v>
      </c>
      <c r="E45" s="72">
        <f t="shared" si="10"/>
        <v>0</v>
      </c>
      <c r="F45" s="116">
        <v>0</v>
      </c>
      <c r="G45" s="72">
        <f t="shared" si="11"/>
        <v>0</v>
      </c>
      <c r="H45" s="115">
        <v>0</v>
      </c>
      <c r="I45" s="72">
        <f t="shared" si="12"/>
        <v>0</v>
      </c>
      <c r="J45" s="117"/>
      <c r="K45" s="72"/>
      <c r="L45" s="118">
        <f t="shared" si="3"/>
        <v>0</v>
      </c>
      <c r="M45" s="119">
        <v>684</v>
      </c>
      <c r="N45" s="57">
        <f t="shared" si="4"/>
        <v>684</v>
      </c>
      <c r="O45" s="120" t="s">
        <v>140</v>
      </c>
      <c r="P45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3"/>
  <sheetViews>
    <sheetView zoomScale="90" zoomScaleNormal="90" workbookViewId="0">
      <selection activeCell="A10" sqref="A10"/>
    </sheetView>
  </sheetViews>
  <sheetFormatPr defaultRowHeight="15" x14ac:dyDescent="0.25"/>
  <cols>
    <col min="1" max="1" width="26" customWidth="1"/>
    <col min="2" max="2" width="6.85546875" customWidth="1"/>
    <col min="3" max="3" width="8.28515625" customWidth="1"/>
    <col min="5" max="5" width="7.5703125" customWidth="1"/>
    <col min="6" max="6" width="9.42578125" customWidth="1"/>
    <col min="7" max="7" width="7.5703125" customWidth="1"/>
    <col min="8" max="8" width="13.42578125" customWidth="1"/>
    <col min="9" max="9" width="7.28515625" customWidth="1"/>
    <col min="14" max="14" width="15.28515625" customWidth="1"/>
    <col min="16" max="16" width="11.140625" bestFit="1" customWidth="1"/>
  </cols>
  <sheetData>
    <row r="3" spans="1:16" ht="15.75" thickBot="1" x14ac:dyDescent="0.3"/>
    <row r="4" spans="1:16" ht="23.25" x14ac:dyDescent="0.35">
      <c r="A4" s="1" t="s">
        <v>32</v>
      </c>
      <c r="B4" s="24"/>
      <c r="C4" s="2"/>
      <c r="D4" s="2"/>
      <c r="E4" s="3"/>
      <c r="F4" s="3"/>
      <c r="G4" s="3"/>
      <c r="H4" s="2"/>
      <c r="I4" s="3"/>
      <c r="J4" s="4"/>
      <c r="K4" s="3"/>
      <c r="L4" s="2"/>
      <c r="M4" s="14"/>
      <c r="N4" s="15"/>
      <c r="O4" s="16"/>
    </row>
    <row r="5" spans="1:16" x14ac:dyDescent="0.25">
      <c r="A5" s="5"/>
      <c r="B5" s="7"/>
      <c r="C5" s="6"/>
      <c r="D5" s="6"/>
      <c r="E5" s="7"/>
      <c r="F5" s="7"/>
      <c r="G5" s="7"/>
      <c r="H5" s="6"/>
      <c r="I5" s="7"/>
      <c r="J5" s="6"/>
      <c r="K5" s="7"/>
      <c r="L5" s="6"/>
      <c r="M5" s="13"/>
      <c r="N5" s="17"/>
      <c r="O5" s="18"/>
    </row>
    <row r="6" spans="1:16" ht="23.25" x14ac:dyDescent="0.35">
      <c r="A6" s="8" t="s">
        <v>13</v>
      </c>
      <c r="B6" s="25"/>
      <c r="C6" s="6"/>
      <c r="D6" s="6"/>
      <c r="E6" s="7"/>
      <c r="F6" s="9" t="s">
        <v>141</v>
      </c>
      <c r="G6" s="7"/>
      <c r="H6" s="6"/>
      <c r="I6" s="7"/>
      <c r="J6" s="6"/>
      <c r="K6" s="7"/>
      <c r="L6" s="6"/>
      <c r="M6" s="13"/>
      <c r="N6" s="17"/>
      <c r="O6" s="18"/>
    </row>
    <row r="7" spans="1:16" x14ac:dyDescent="0.25">
      <c r="A7" s="10">
        <v>43543</v>
      </c>
      <c r="B7" s="26"/>
      <c r="C7" s="6"/>
      <c r="D7" s="6"/>
      <c r="E7" s="7"/>
      <c r="F7" s="7"/>
      <c r="G7" s="7"/>
      <c r="H7" s="6"/>
      <c r="I7" s="7"/>
      <c r="J7" s="6"/>
      <c r="K7" s="7"/>
      <c r="L7" s="11"/>
      <c r="M7" s="13"/>
      <c r="N7" s="17"/>
      <c r="O7" s="18"/>
    </row>
    <row r="8" spans="1:16" x14ac:dyDescent="0.25">
      <c r="A8" s="10"/>
      <c r="B8" s="26"/>
      <c r="C8" s="6"/>
      <c r="D8" s="6"/>
      <c r="E8" s="7"/>
      <c r="F8" s="7"/>
      <c r="G8" s="7"/>
      <c r="H8" s="6"/>
      <c r="I8" s="7"/>
      <c r="J8" s="6"/>
      <c r="K8" s="7"/>
      <c r="L8" s="11"/>
      <c r="M8" s="13"/>
      <c r="N8" s="17"/>
      <c r="O8" s="18"/>
    </row>
    <row r="9" spans="1:16" x14ac:dyDescent="0.25">
      <c r="A9" s="10"/>
      <c r="B9" s="26"/>
      <c r="C9" s="6"/>
      <c r="D9" s="6"/>
      <c r="E9" s="7"/>
      <c r="F9" s="7"/>
      <c r="G9" s="7"/>
      <c r="H9" s="6"/>
      <c r="I9" s="7"/>
      <c r="J9" s="6"/>
      <c r="K9" s="7"/>
      <c r="L9" s="11"/>
      <c r="M9" s="13"/>
      <c r="N9" s="17"/>
      <c r="O9" s="18"/>
    </row>
    <row r="10" spans="1:16" ht="15.75" thickBot="1" x14ac:dyDescent="0.3">
      <c r="A10" s="5" t="s">
        <v>33</v>
      </c>
      <c r="B10" s="7"/>
      <c r="C10" s="6"/>
      <c r="D10" s="6"/>
      <c r="E10" s="7"/>
      <c r="F10" s="7"/>
      <c r="G10" s="7"/>
      <c r="H10" s="6"/>
      <c r="I10" s="7"/>
      <c r="J10" s="6"/>
      <c r="K10" s="7"/>
      <c r="L10" s="6"/>
      <c r="M10" s="13"/>
      <c r="N10" s="17"/>
      <c r="O10" s="18"/>
    </row>
    <row r="11" spans="1:16" x14ac:dyDescent="0.25">
      <c r="A11" s="19" t="s">
        <v>0</v>
      </c>
      <c r="B11" s="27"/>
      <c r="C11" s="12" t="s">
        <v>1</v>
      </c>
      <c r="D11" s="12" t="s">
        <v>2</v>
      </c>
      <c r="E11" s="12" t="s">
        <v>3</v>
      </c>
      <c r="F11" s="20" t="s">
        <v>11</v>
      </c>
      <c r="G11" s="12" t="s">
        <v>3</v>
      </c>
      <c r="H11" s="20" t="s">
        <v>12</v>
      </c>
      <c r="I11" s="12" t="s">
        <v>3</v>
      </c>
      <c r="J11" s="12" t="s">
        <v>4</v>
      </c>
      <c r="K11" s="12" t="s">
        <v>3</v>
      </c>
      <c r="L11" s="12" t="s">
        <v>34</v>
      </c>
      <c r="M11" s="12" t="s">
        <v>35</v>
      </c>
      <c r="N11" s="21" t="s">
        <v>5</v>
      </c>
      <c r="O11" s="22" t="s">
        <v>6</v>
      </c>
    </row>
    <row r="12" spans="1:16" ht="16.5" thickBot="1" x14ac:dyDescent="0.3">
      <c r="A12" s="59"/>
      <c r="B12" s="28"/>
      <c r="C12" s="29"/>
      <c r="D12" s="30"/>
      <c r="E12" s="30"/>
      <c r="F12" s="30" t="s">
        <v>7</v>
      </c>
      <c r="G12" s="30"/>
      <c r="H12" s="30" t="s">
        <v>7</v>
      </c>
      <c r="I12" s="30"/>
      <c r="J12" s="31"/>
      <c r="K12" s="30"/>
      <c r="L12" s="30" t="s">
        <v>8</v>
      </c>
      <c r="M12" s="32" t="s">
        <v>8</v>
      </c>
      <c r="N12" s="33" t="s">
        <v>9</v>
      </c>
      <c r="O12" s="34" t="s">
        <v>10</v>
      </c>
      <c r="P12" t="s">
        <v>36</v>
      </c>
    </row>
    <row r="13" spans="1:16" ht="15.75" x14ac:dyDescent="0.25">
      <c r="A13" s="77" t="s">
        <v>142</v>
      </c>
      <c r="B13" s="78">
        <v>2006</v>
      </c>
      <c r="C13" s="63">
        <v>5.5</v>
      </c>
      <c r="D13" s="63">
        <f>C13/4*6</f>
        <v>8.25</v>
      </c>
      <c r="E13" s="121">
        <f>IF(D13&lt;&gt;0,INT(46.0849*(13-D13)^1.7),0)</f>
        <v>651</v>
      </c>
      <c r="F13" s="98">
        <v>5.15</v>
      </c>
      <c r="G13" s="121">
        <f t="shared" ref="G13:G18" si="0">IF(F13&lt;&gt;0,INT(0.188807*((F13*100)-210)^1.53),0)</f>
        <v>1193</v>
      </c>
      <c r="H13" s="63">
        <v>9.5500000000000007</v>
      </c>
      <c r="I13" s="64">
        <f t="shared" ref="I13:I23" si="1">IF(H13&lt;&gt;0,INT(56.0211*(H13-1.5)^1.21),0)</f>
        <v>698</v>
      </c>
      <c r="J13" s="98"/>
      <c r="K13" s="64"/>
      <c r="L13" s="68">
        <f t="shared" ref="L13:L61" si="2">E13+G13+I13+K13</f>
        <v>2542</v>
      </c>
      <c r="M13" s="69">
        <v>2619</v>
      </c>
      <c r="N13" s="70">
        <f t="shared" ref="N13:N61" si="3">L13+M13</f>
        <v>5161</v>
      </c>
      <c r="O13" s="80" t="s">
        <v>44</v>
      </c>
      <c r="P13" t="s">
        <v>98</v>
      </c>
    </row>
    <row r="14" spans="1:16" ht="15.75" x14ac:dyDescent="0.25">
      <c r="A14" s="81" t="s">
        <v>143</v>
      </c>
      <c r="B14" s="82">
        <v>2006</v>
      </c>
      <c r="C14" s="37">
        <v>5.67</v>
      </c>
      <c r="D14" s="38">
        <f>C14/4*6</f>
        <v>8.504999999999999</v>
      </c>
      <c r="E14" s="122">
        <f>IF(D14&lt;&gt;0,INT(46.0849*(13-D14)^1.7),0)</f>
        <v>593</v>
      </c>
      <c r="F14" s="104">
        <v>4.4000000000000004</v>
      </c>
      <c r="G14" s="122">
        <f t="shared" si="0"/>
        <v>775</v>
      </c>
      <c r="H14" s="38">
        <v>9.23</v>
      </c>
      <c r="I14" s="49">
        <f t="shared" si="1"/>
        <v>665</v>
      </c>
      <c r="J14" s="104"/>
      <c r="K14" s="49"/>
      <c r="L14" s="43">
        <f t="shared" si="2"/>
        <v>2033</v>
      </c>
      <c r="M14" s="44">
        <v>1842</v>
      </c>
      <c r="N14" s="45">
        <f t="shared" si="3"/>
        <v>3875</v>
      </c>
      <c r="O14" s="83" t="s">
        <v>48</v>
      </c>
      <c r="P14" t="s">
        <v>38</v>
      </c>
    </row>
    <row r="15" spans="1:16" ht="15.75" x14ac:dyDescent="0.25">
      <c r="A15" s="81" t="s">
        <v>144</v>
      </c>
      <c r="B15" s="82">
        <v>2006</v>
      </c>
      <c r="C15" s="37">
        <v>5.9</v>
      </c>
      <c r="D15" s="38">
        <f>C15/4*6</f>
        <v>8.8500000000000014</v>
      </c>
      <c r="E15" s="122">
        <f>IF(D15&lt;&gt;0,INT(46.0849*(13-D15)^1.7),0)</f>
        <v>517</v>
      </c>
      <c r="F15" s="41">
        <v>4.37</v>
      </c>
      <c r="G15" s="122">
        <f t="shared" si="0"/>
        <v>759</v>
      </c>
      <c r="H15" s="40">
        <v>9.9499999999999993</v>
      </c>
      <c r="I15" s="49">
        <f t="shared" si="1"/>
        <v>741</v>
      </c>
      <c r="J15" s="105"/>
      <c r="K15" s="49"/>
      <c r="L15" s="43">
        <f t="shared" si="2"/>
        <v>2017</v>
      </c>
      <c r="M15" s="44">
        <v>1716</v>
      </c>
      <c r="N15" s="45">
        <f t="shared" si="3"/>
        <v>3733</v>
      </c>
      <c r="O15" s="83" t="s">
        <v>49</v>
      </c>
      <c r="P15" t="s">
        <v>96</v>
      </c>
    </row>
    <row r="16" spans="1:16" ht="15.75" x14ac:dyDescent="0.25">
      <c r="A16" s="81" t="s">
        <v>145</v>
      </c>
      <c r="B16" s="82">
        <v>2006</v>
      </c>
      <c r="C16" s="37">
        <v>6.1</v>
      </c>
      <c r="D16" s="38">
        <f>C16/4*6</f>
        <v>9.1499999999999986</v>
      </c>
      <c r="E16" s="122">
        <f>IF(D16&lt;&gt;0,INT(46.0849*(13-D16)^1.7),0)</f>
        <v>455</v>
      </c>
      <c r="F16" s="104">
        <v>4.55</v>
      </c>
      <c r="G16" s="122">
        <f t="shared" si="0"/>
        <v>853</v>
      </c>
      <c r="H16" s="38">
        <v>7.77</v>
      </c>
      <c r="I16" s="49">
        <f t="shared" si="1"/>
        <v>516</v>
      </c>
      <c r="J16" s="104"/>
      <c r="K16" s="49"/>
      <c r="L16" s="43">
        <f t="shared" si="2"/>
        <v>1824</v>
      </c>
      <c r="M16" s="44">
        <v>1867</v>
      </c>
      <c r="N16" s="45">
        <f t="shared" si="3"/>
        <v>3691</v>
      </c>
      <c r="O16" s="83" t="s">
        <v>50</v>
      </c>
      <c r="P16" t="s">
        <v>146</v>
      </c>
    </row>
    <row r="17" spans="1:16" ht="15.75" x14ac:dyDescent="0.25">
      <c r="A17" s="81" t="s">
        <v>147</v>
      </c>
      <c r="B17" s="82">
        <v>2006</v>
      </c>
      <c r="C17" s="37"/>
      <c r="D17" s="38"/>
      <c r="E17" s="122"/>
      <c r="F17" s="41">
        <v>4.45</v>
      </c>
      <c r="G17" s="122">
        <f t="shared" si="0"/>
        <v>801</v>
      </c>
      <c r="H17" s="41">
        <v>9.36</v>
      </c>
      <c r="I17" s="49">
        <f t="shared" si="1"/>
        <v>678</v>
      </c>
      <c r="J17" s="105">
        <v>1.26</v>
      </c>
      <c r="K17" s="49">
        <f>IF(J17&lt;&gt;0,INT(1.84523*((J17*100)-75)^1.42),0)</f>
        <v>490</v>
      </c>
      <c r="L17" s="43">
        <f t="shared" si="2"/>
        <v>1969</v>
      </c>
      <c r="M17" s="44">
        <v>1714</v>
      </c>
      <c r="N17" s="45">
        <f t="shared" si="3"/>
        <v>3683</v>
      </c>
      <c r="O17" s="83" t="s">
        <v>47</v>
      </c>
      <c r="P17" t="s">
        <v>146</v>
      </c>
    </row>
    <row r="18" spans="1:16" ht="15.75" x14ac:dyDescent="0.25">
      <c r="A18" s="81" t="s">
        <v>148</v>
      </c>
      <c r="B18" s="82">
        <v>2007</v>
      </c>
      <c r="C18" s="47">
        <v>6.06</v>
      </c>
      <c r="D18" s="38">
        <f>C18/4*6</f>
        <v>9.09</v>
      </c>
      <c r="E18" s="122">
        <f>IF(D18&lt;&gt;0,INT(46.0849*(13-D18)^1.7),0)</f>
        <v>468</v>
      </c>
      <c r="F18" s="104">
        <v>4.42</v>
      </c>
      <c r="G18" s="122">
        <f t="shared" si="0"/>
        <v>785</v>
      </c>
      <c r="H18" s="38">
        <v>7.5</v>
      </c>
      <c r="I18" s="49">
        <f t="shared" si="1"/>
        <v>489</v>
      </c>
      <c r="J18" s="41"/>
      <c r="K18" s="49"/>
      <c r="L18" s="43">
        <f t="shared" si="2"/>
        <v>1742</v>
      </c>
      <c r="M18" s="44">
        <v>1666</v>
      </c>
      <c r="N18" s="45">
        <f t="shared" si="3"/>
        <v>3408</v>
      </c>
      <c r="O18" s="83" t="s">
        <v>46</v>
      </c>
      <c r="P18" t="s">
        <v>39</v>
      </c>
    </row>
    <row r="19" spans="1:16" ht="15.75" x14ac:dyDescent="0.25">
      <c r="A19" s="81" t="s">
        <v>149</v>
      </c>
      <c r="B19" s="82">
        <v>2006</v>
      </c>
      <c r="C19" s="37">
        <v>5.98</v>
      </c>
      <c r="D19" s="38">
        <f>C19/4*6</f>
        <v>8.9700000000000006</v>
      </c>
      <c r="E19" s="122">
        <f>IF(D19&lt;&gt;0,INT(46.0849*(13-D19)^1.7),0)</f>
        <v>492</v>
      </c>
      <c r="F19" s="41"/>
      <c r="G19" s="122"/>
      <c r="H19" s="48">
        <v>8</v>
      </c>
      <c r="I19" s="49">
        <f t="shared" si="1"/>
        <v>539</v>
      </c>
      <c r="J19" s="105">
        <v>1.39</v>
      </c>
      <c r="K19" s="49">
        <f>IF(J19&lt;&gt;0,INT(1.84523*((J19*100)-75)^1.42),0)</f>
        <v>677</v>
      </c>
      <c r="L19" s="43">
        <f t="shared" si="2"/>
        <v>1708</v>
      </c>
      <c r="M19" s="44">
        <v>1605</v>
      </c>
      <c r="N19" s="45">
        <f t="shared" si="3"/>
        <v>3313</v>
      </c>
      <c r="O19" s="83" t="s">
        <v>51</v>
      </c>
      <c r="P19" t="s">
        <v>40</v>
      </c>
    </row>
    <row r="20" spans="1:16" ht="15.75" x14ac:dyDescent="0.25">
      <c r="A20" s="81" t="s">
        <v>150</v>
      </c>
      <c r="B20" s="82">
        <v>2007</v>
      </c>
      <c r="C20" s="47">
        <v>6.33</v>
      </c>
      <c r="D20" s="38">
        <f>C20/4*6</f>
        <v>9.495000000000001</v>
      </c>
      <c r="E20" s="122">
        <f>IF(D20&lt;&gt;0,INT(46.0849*(13-D20)^1.7),0)</f>
        <v>388</v>
      </c>
      <c r="F20" s="104">
        <v>3.95</v>
      </c>
      <c r="G20" s="122">
        <f t="shared" ref="G20:G27" si="4">IF(F20&lt;&gt;0,INT(0.188807*((F20*100)-210)^1.53),0)</f>
        <v>555</v>
      </c>
      <c r="H20" s="38">
        <v>7.5</v>
      </c>
      <c r="I20" s="49">
        <f t="shared" si="1"/>
        <v>489</v>
      </c>
      <c r="J20" s="41"/>
      <c r="K20" s="49"/>
      <c r="L20" s="43">
        <f t="shared" si="2"/>
        <v>1432</v>
      </c>
      <c r="M20" s="44">
        <v>1599</v>
      </c>
      <c r="N20" s="45">
        <f t="shared" si="3"/>
        <v>3031</v>
      </c>
      <c r="O20" s="83" t="s">
        <v>52</v>
      </c>
      <c r="P20" t="s">
        <v>151</v>
      </c>
    </row>
    <row r="21" spans="1:16" ht="15.75" x14ac:dyDescent="0.25">
      <c r="A21" s="81" t="s">
        <v>152</v>
      </c>
      <c r="B21" s="82">
        <v>2007</v>
      </c>
      <c r="C21" s="47">
        <v>6.54</v>
      </c>
      <c r="D21" s="38">
        <f>C21/4*6</f>
        <v>9.81</v>
      </c>
      <c r="E21" s="122">
        <f>IF(D21&lt;&gt;0,INT(46.0849*(13-D21)^1.7),0)</f>
        <v>331</v>
      </c>
      <c r="F21" s="104">
        <v>4.05</v>
      </c>
      <c r="G21" s="122">
        <f t="shared" si="4"/>
        <v>602</v>
      </c>
      <c r="H21" s="38">
        <v>8.8000000000000007</v>
      </c>
      <c r="I21" s="49">
        <f t="shared" si="1"/>
        <v>620</v>
      </c>
      <c r="J21" s="41"/>
      <c r="K21" s="49"/>
      <c r="L21" s="43">
        <f t="shared" si="2"/>
        <v>1553</v>
      </c>
      <c r="M21" s="44">
        <v>1449</v>
      </c>
      <c r="N21" s="45">
        <f t="shared" si="3"/>
        <v>3002</v>
      </c>
      <c r="O21" s="83" t="s">
        <v>45</v>
      </c>
      <c r="P21" t="s">
        <v>40</v>
      </c>
    </row>
    <row r="22" spans="1:16" ht="15.75" x14ac:dyDescent="0.25">
      <c r="A22" s="81" t="s">
        <v>153</v>
      </c>
      <c r="B22" s="82">
        <v>2006</v>
      </c>
      <c r="C22" s="37"/>
      <c r="D22" s="38"/>
      <c r="E22" s="122"/>
      <c r="F22" s="41">
        <v>3.6</v>
      </c>
      <c r="G22" s="122">
        <f t="shared" si="4"/>
        <v>403</v>
      </c>
      <c r="H22" s="41">
        <v>8.7200000000000006</v>
      </c>
      <c r="I22" s="49">
        <f t="shared" si="1"/>
        <v>612</v>
      </c>
      <c r="J22" s="105">
        <v>1.1499999999999999</v>
      </c>
      <c r="K22" s="49">
        <f>IF(J22&lt;&gt;0,INT(1.84523*((J22*100)-75)^1.42),0)</f>
        <v>347</v>
      </c>
      <c r="L22" s="43">
        <f t="shared" si="2"/>
        <v>1362</v>
      </c>
      <c r="M22" s="44">
        <v>1603</v>
      </c>
      <c r="N22" s="45">
        <f t="shared" si="3"/>
        <v>2965</v>
      </c>
      <c r="O22" s="83" t="s">
        <v>53</v>
      </c>
      <c r="P22" t="s">
        <v>40</v>
      </c>
    </row>
    <row r="23" spans="1:16" ht="15.75" x14ac:dyDescent="0.25">
      <c r="A23" s="81" t="s">
        <v>154</v>
      </c>
      <c r="B23" s="82">
        <v>2006</v>
      </c>
      <c r="C23" s="48">
        <v>6.32</v>
      </c>
      <c r="D23" s="38">
        <f t="shared" ref="D23:D52" si="5">C23/4*6</f>
        <v>9.48</v>
      </c>
      <c r="E23" s="122">
        <f t="shared" ref="E23:E52" si="6">IF(D23&lt;&gt;0,INT(46.0849*(13-D23)^1.7),0)</f>
        <v>391</v>
      </c>
      <c r="F23" s="41">
        <v>4.05</v>
      </c>
      <c r="G23" s="122">
        <f t="shared" si="4"/>
        <v>602</v>
      </c>
      <c r="H23" s="41">
        <v>7.25</v>
      </c>
      <c r="I23" s="49">
        <f t="shared" si="1"/>
        <v>465</v>
      </c>
      <c r="J23" s="105"/>
      <c r="K23" s="49"/>
      <c r="L23" s="43">
        <f t="shared" si="2"/>
        <v>1458</v>
      </c>
      <c r="M23" s="44">
        <v>1428</v>
      </c>
      <c r="N23" s="45">
        <f t="shared" si="3"/>
        <v>2886</v>
      </c>
      <c r="O23" s="83" t="s">
        <v>54</v>
      </c>
      <c r="P23" t="s">
        <v>38</v>
      </c>
    </row>
    <row r="24" spans="1:16" ht="15.75" x14ac:dyDescent="0.25">
      <c r="A24" s="81" t="s">
        <v>155</v>
      </c>
      <c r="B24" s="82">
        <v>2007</v>
      </c>
      <c r="C24" s="37">
        <v>6.22</v>
      </c>
      <c r="D24" s="38">
        <f t="shared" si="5"/>
        <v>9.33</v>
      </c>
      <c r="E24" s="122">
        <f t="shared" si="6"/>
        <v>420</v>
      </c>
      <c r="F24" s="41">
        <v>3.88</v>
      </c>
      <c r="G24" s="122">
        <f t="shared" si="4"/>
        <v>523</v>
      </c>
      <c r="H24" s="48"/>
      <c r="I24" s="49"/>
      <c r="J24" s="105">
        <v>1.31</v>
      </c>
      <c r="K24" s="49">
        <f>IF(J24&lt;&gt;0,INT(1.84523*((J24*100)-75)^1.42),0)</f>
        <v>560</v>
      </c>
      <c r="L24" s="43">
        <f t="shared" si="2"/>
        <v>1503</v>
      </c>
      <c r="M24" s="44">
        <v>1360</v>
      </c>
      <c r="N24" s="45">
        <f t="shared" si="3"/>
        <v>2863</v>
      </c>
      <c r="O24" s="83" t="s">
        <v>55</v>
      </c>
      <c r="P24" t="s">
        <v>39</v>
      </c>
    </row>
    <row r="25" spans="1:16" ht="15.75" x14ac:dyDescent="0.25">
      <c r="A25" s="81" t="s">
        <v>156</v>
      </c>
      <c r="B25" s="82">
        <v>2007</v>
      </c>
      <c r="C25" s="47">
        <v>6.2</v>
      </c>
      <c r="D25" s="38">
        <f t="shared" si="5"/>
        <v>9.3000000000000007</v>
      </c>
      <c r="E25" s="122">
        <f t="shared" si="6"/>
        <v>426</v>
      </c>
      <c r="F25" s="104">
        <v>3.83</v>
      </c>
      <c r="G25" s="122">
        <f t="shared" si="4"/>
        <v>501</v>
      </c>
      <c r="H25" s="40">
        <v>7.2</v>
      </c>
      <c r="I25" s="49">
        <f t="shared" ref="I25:I31" si="7">IF(H25&lt;&gt;0,INT(56.0211*(H25-1.5)^1.21),0)</f>
        <v>460</v>
      </c>
      <c r="J25" s="41"/>
      <c r="K25" s="49"/>
      <c r="L25" s="43">
        <f t="shared" si="2"/>
        <v>1387</v>
      </c>
      <c r="M25" s="44">
        <v>1423</v>
      </c>
      <c r="N25" s="45">
        <f t="shared" si="3"/>
        <v>2810</v>
      </c>
      <c r="O25" s="83" t="s">
        <v>56</v>
      </c>
      <c r="P25" t="s">
        <v>38</v>
      </c>
    </row>
    <row r="26" spans="1:16" ht="15.75" x14ac:dyDescent="0.25">
      <c r="A26" s="81" t="s">
        <v>157</v>
      </c>
      <c r="B26" s="82">
        <v>2006</v>
      </c>
      <c r="C26" s="37">
        <v>6.47</v>
      </c>
      <c r="D26" s="38">
        <f t="shared" si="5"/>
        <v>9.7050000000000001</v>
      </c>
      <c r="E26" s="122">
        <f t="shared" si="6"/>
        <v>349</v>
      </c>
      <c r="F26" s="41">
        <v>3.86</v>
      </c>
      <c r="G26" s="122">
        <f t="shared" si="4"/>
        <v>514</v>
      </c>
      <c r="H26" s="40">
        <v>8.3800000000000008</v>
      </c>
      <c r="I26" s="49">
        <f t="shared" si="7"/>
        <v>577</v>
      </c>
      <c r="J26" s="105"/>
      <c r="K26" s="49"/>
      <c r="L26" s="43">
        <f t="shared" si="2"/>
        <v>1440</v>
      </c>
      <c r="M26" s="44">
        <v>1324</v>
      </c>
      <c r="N26" s="45">
        <f t="shared" si="3"/>
        <v>2764</v>
      </c>
      <c r="O26" s="83" t="s">
        <v>57</v>
      </c>
      <c r="P26" t="s">
        <v>40</v>
      </c>
    </row>
    <row r="27" spans="1:16" ht="15.75" x14ac:dyDescent="0.25">
      <c r="A27" s="81" t="s">
        <v>158</v>
      </c>
      <c r="B27" s="82">
        <v>2007</v>
      </c>
      <c r="C27" s="37">
        <v>6.19</v>
      </c>
      <c r="D27" s="38">
        <f t="shared" si="5"/>
        <v>9.2850000000000001</v>
      </c>
      <c r="E27" s="122">
        <f t="shared" si="6"/>
        <v>429</v>
      </c>
      <c r="F27" s="41">
        <v>3.9</v>
      </c>
      <c r="G27" s="122">
        <f t="shared" si="4"/>
        <v>532</v>
      </c>
      <c r="H27" s="41">
        <v>7.7</v>
      </c>
      <c r="I27" s="49">
        <f t="shared" si="7"/>
        <v>509</v>
      </c>
      <c r="J27" s="105"/>
      <c r="K27" s="49"/>
      <c r="L27" s="43">
        <f t="shared" si="2"/>
        <v>1470</v>
      </c>
      <c r="M27" s="44">
        <v>1281</v>
      </c>
      <c r="N27" s="45">
        <f t="shared" si="3"/>
        <v>2751</v>
      </c>
      <c r="O27" s="83" t="s">
        <v>58</v>
      </c>
      <c r="P27" t="s">
        <v>38</v>
      </c>
    </row>
    <row r="28" spans="1:16" ht="15.75" x14ac:dyDescent="0.25">
      <c r="A28" s="81" t="s">
        <v>159</v>
      </c>
      <c r="B28" s="82">
        <v>2006</v>
      </c>
      <c r="C28" s="37">
        <v>6.29</v>
      </c>
      <c r="D28" s="38">
        <f t="shared" si="5"/>
        <v>9.4350000000000005</v>
      </c>
      <c r="E28" s="122">
        <f t="shared" si="6"/>
        <v>399</v>
      </c>
      <c r="F28" s="41"/>
      <c r="G28" s="122"/>
      <c r="H28" s="48">
        <v>7.59</v>
      </c>
      <c r="I28" s="49">
        <f t="shared" si="7"/>
        <v>498</v>
      </c>
      <c r="J28" s="105">
        <v>1.26</v>
      </c>
      <c r="K28" s="49">
        <f>IF(J28&lt;&gt;0,INT(1.84523*((J28*100)-75)^1.42),0)</f>
        <v>490</v>
      </c>
      <c r="L28" s="43">
        <f t="shared" si="2"/>
        <v>1387</v>
      </c>
      <c r="M28" s="44">
        <v>1355</v>
      </c>
      <c r="N28" s="45">
        <f t="shared" si="3"/>
        <v>2742</v>
      </c>
      <c r="O28" s="83">
        <v>16</v>
      </c>
      <c r="P28" t="s">
        <v>151</v>
      </c>
    </row>
    <row r="29" spans="1:16" ht="15.75" x14ac:dyDescent="0.25">
      <c r="A29" s="81" t="s">
        <v>160</v>
      </c>
      <c r="B29" s="82">
        <v>2006</v>
      </c>
      <c r="C29" s="37">
        <v>7.47</v>
      </c>
      <c r="D29" s="38">
        <f t="shared" si="5"/>
        <v>11.205</v>
      </c>
      <c r="E29" s="122">
        <f t="shared" si="6"/>
        <v>124</v>
      </c>
      <c r="F29" s="41"/>
      <c r="G29" s="122"/>
      <c r="H29" s="40">
        <v>6.16</v>
      </c>
      <c r="I29" s="49">
        <f t="shared" si="7"/>
        <v>360</v>
      </c>
      <c r="J29" s="105">
        <v>1.95</v>
      </c>
      <c r="K29" s="49">
        <f>IF(J29&lt;&gt;0,INT(1.84523*((J29*100)-75)^1.42),0)</f>
        <v>1653</v>
      </c>
      <c r="L29" s="43">
        <f t="shared" si="2"/>
        <v>2137</v>
      </c>
      <c r="M29" s="44">
        <v>592</v>
      </c>
      <c r="N29" s="45">
        <f t="shared" si="3"/>
        <v>2729</v>
      </c>
      <c r="O29" s="83" t="s">
        <v>60</v>
      </c>
      <c r="P29" t="s">
        <v>66</v>
      </c>
    </row>
    <row r="30" spans="1:16" ht="15.75" x14ac:dyDescent="0.25">
      <c r="A30" s="81" t="s">
        <v>161</v>
      </c>
      <c r="B30" s="82">
        <v>2007</v>
      </c>
      <c r="C30" s="37">
        <v>6.25</v>
      </c>
      <c r="D30" s="38">
        <f t="shared" si="5"/>
        <v>9.375</v>
      </c>
      <c r="E30" s="122">
        <f t="shared" si="6"/>
        <v>411</v>
      </c>
      <c r="F30" s="41">
        <v>3.73</v>
      </c>
      <c r="G30" s="122">
        <f>IF(F30&lt;&gt;0,INT(0.188807*((F30*100)-210)^1.53),0)</f>
        <v>457</v>
      </c>
      <c r="H30" s="40">
        <v>7.28</v>
      </c>
      <c r="I30" s="49">
        <f t="shared" si="7"/>
        <v>468</v>
      </c>
      <c r="J30" s="105"/>
      <c r="K30" s="49"/>
      <c r="L30" s="43">
        <f t="shared" si="2"/>
        <v>1336</v>
      </c>
      <c r="M30" s="44">
        <v>1389</v>
      </c>
      <c r="N30" s="45">
        <f t="shared" si="3"/>
        <v>2725</v>
      </c>
      <c r="O30" s="83" t="s">
        <v>83</v>
      </c>
      <c r="P30" t="s">
        <v>39</v>
      </c>
    </row>
    <row r="31" spans="1:16" ht="15.75" x14ac:dyDescent="0.25">
      <c r="A31" s="81" t="s">
        <v>162</v>
      </c>
      <c r="B31" s="82">
        <v>2006</v>
      </c>
      <c r="C31" s="47">
        <v>6.63</v>
      </c>
      <c r="D31" s="38">
        <f t="shared" si="5"/>
        <v>9.9450000000000003</v>
      </c>
      <c r="E31" s="122">
        <f t="shared" si="6"/>
        <v>307</v>
      </c>
      <c r="F31" s="104"/>
      <c r="G31" s="122"/>
      <c r="H31" s="40">
        <v>9.08</v>
      </c>
      <c r="I31" s="49">
        <f t="shared" si="7"/>
        <v>649</v>
      </c>
      <c r="J31" s="41">
        <v>1.26</v>
      </c>
      <c r="K31" s="49">
        <f t="shared" ref="K31:K36" si="8">IF(J31&lt;&gt;0,INT(1.84523*((J31*100)-75)^1.42),0)</f>
        <v>490</v>
      </c>
      <c r="L31" s="43">
        <f t="shared" si="2"/>
        <v>1446</v>
      </c>
      <c r="M31" s="44">
        <v>1264</v>
      </c>
      <c r="N31" s="45">
        <f t="shared" si="3"/>
        <v>2710</v>
      </c>
      <c r="O31" s="83" t="s">
        <v>85</v>
      </c>
      <c r="P31" t="s">
        <v>40</v>
      </c>
    </row>
    <row r="32" spans="1:16" ht="15.75" x14ac:dyDescent="0.25">
      <c r="A32" s="81" t="s">
        <v>163</v>
      </c>
      <c r="B32" s="82">
        <v>2007</v>
      </c>
      <c r="C32" s="37">
        <v>6.06</v>
      </c>
      <c r="D32" s="38">
        <f t="shared" si="5"/>
        <v>9.09</v>
      </c>
      <c r="E32" s="122">
        <f t="shared" si="6"/>
        <v>468</v>
      </c>
      <c r="F32" s="41">
        <v>4</v>
      </c>
      <c r="G32" s="122">
        <f>IF(F32&lt;&gt;0,INT(0.188807*((F32*100)-210)^1.53),0)</f>
        <v>578</v>
      </c>
      <c r="H32" s="40"/>
      <c r="I32" s="49"/>
      <c r="J32" s="105">
        <v>1.1499999999999999</v>
      </c>
      <c r="K32" s="49">
        <f t="shared" si="8"/>
        <v>347</v>
      </c>
      <c r="L32" s="43">
        <f t="shared" si="2"/>
        <v>1393</v>
      </c>
      <c r="M32" s="44">
        <v>1237</v>
      </c>
      <c r="N32" s="45">
        <f t="shared" si="3"/>
        <v>2630</v>
      </c>
      <c r="O32" s="83" t="s">
        <v>87</v>
      </c>
      <c r="P32" t="s">
        <v>151</v>
      </c>
    </row>
    <row r="33" spans="1:16" ht="15.75" x14ac:dyDescent="0.25">
      <c r="A33" s="81" t="s">
        <v>164</v>
      </c>
      <c r="B33" s="82">
        <v>2007</v>
      </c>
      <c r="C33" s="37">
        <v>6.03</v>
      </c>
      <c r="D33" s="38">
        <f t="shared" si="5"/>
        <v>9.0449999999999999</v>
      </c>
      <c r="E33" s="122">
        <f t="shared" si="6"/>
        <v>477</v>
      </c>
      <c r="F33" s="104"/>
      <c r="G33" s="122"/>
      <c r="H33" s="38">
        <v>6.79</v>
      </c>
      <c r="I33" s="49">
        <f>IF(H33&lt;&gt;0,INT(56.0211*(H33-1.5)^1.21),0)</f>
        <v>420</v>
      </c>
      <c r="J33" s="104">
        <v>1.1000000000000001</v>
      </c>
      <c r="K33" s="49">
        <f t="shared" si="8"/>
        <v>287</v>
      </c>
      <c r="L33" s="43">
        <f t="shared" si="2"/>
        <v>1184</v>
      </c>
      <c r="M33" s="44">
        <v>1242</v>
      </c>
      <c r="N33" s="45">
        <f t="shared" si="3"/>
        <v>2426</v>
      </c>
      <c r="O33" s="83" t="s">
        <v>89</v>
      </c>
      <c r="P33" t="s">
        <v>151</v>
      </c>
    </row>
    <row r="34" spans="1:16" ht="15.75" x14ac:dyDescent="0.25">
      <c r="A34" s="81" t="s">
        <v>165</v>
      </c>
      <c r="B34" s="82">
        <v>2006</v>
      </c>
      <c r="C34" s="37">
        <v>6.5</v>
      </c>
      <c r="D34" s="38">
        <f t="shared" si="5"/>
        <v>9.75</v>
      </c>
      <c r="E34" s="122">
        <f t="shared" si="6"/>
        <v>341</v>
      </c>
      <c r="F34" s="41"/>
      <c r="G34" s="122"/>
      <c r="H34" s="40">
        <v>6.8</v>
      </c>
      <c r="I34" s="49">
        <f>IF(H34&lt;&gt;0,INT(56.0211*(H34-1.5)^1.21),0)</f>
        <v>421</v>
      </c>
      <c r="J34" s="105">
        <v>1.1000000000000001</v>
      </c>
      <c r="K34" s="49">
        <f t="shared" si="8"/>
        <v>287</v>
      </c>
      <c r="L34" s="43">
        <f t="shared" si="2"/>
        <v>1049</v>
      </c>
      <c r="M34" s="44">
        <v>1367</v>
      </c>
      <c r="N34" s="45">
        <f t="shared" si="3"/>
        <v>2416</v>
      </c>
      <c r="O34" s="83" t="s">
        <v>91</v>
      </c>
      <c r="P34" t="s">
        <v>39</v>
      </c>
    </row>
    <row r="35" spans="1:16" ht="15.75" x14ac:dyDescent="0.25">
      <c r="A35" s="81" t="s">
        <v>166</v>
      </c>
      <c r="B35" s="82">
        <v>2007</v>
      </c>
      <c r="C35" s="37">
        <v>6.47</v>
      </c>
      <c r="D35" s="38">
        <f t="shared" si="5"/>
        <v>9.7050000000000001</v>
      </c>
      <c r="E35" s="122">
        <f t="shared" si="6"/>
        <v>349</v>
      </c>
      <c r="F35" s="41"/>
      <c r="G35" s="122"/>
      <c r="H35" s="40">
        <v>6.78</v>
      </c>
      <c r="I35" s="49">
        <f>IF(H35&lt;&gt;0,INT(56.0211*(H35-1.5)^1.21),0)</f>
        <v>419</v>
      </c>
      <c r="J35" s="105">
        <v>1.1499999999999999</v>
      </c>
      <c r="K35" s="49">
        <f t="shared" si="8"/>
        <v>347</v>
      </c>
      <c r="L35" s="43">
        <f t="shared" si="2"/>
        <v>1115</v>
      </c>
      <c r="M35" s="44">
        <v>1286</v>
      </c>
      <c r="N35" s="45">
        <f t="shared" si="3"/>
        <v>2401</v>
      </c>
      <c r="O35" s="83" t="s">
        <v>93</v>
      </c>
      <c r="P35" t="s">
        <v>39</v>
      </c>
    </row>
    <row r="36" spans="1:16" ht="15.75" x14ac:dyDescent="0.25">
      <c r="A36" s="81" t="s">
        <v>167</v>
      </c>
      <c r="B36" s="82">
        <v>2006</v>
      </c>
      <c r="C36" s="47">
        <v>6.51</v>
      </c>
      <c r="D36" s="38">
        <f t="shared" si="5"/>
        <v>9.7650000000000006</v>
      </c>
      <c r="E36" s="122">
        <f t="shared" si="6"/>
        <v>339</v>
      </c>
      <c r="F36" s="104">
        <v>3.95</v>
      </c>
      <c r="G36" s="122">
        <f>IF(F36&lt;&gt;0,INT(0.188807*((F36*100)-210)^1.53),0)</f>
        <v>555</v>
      </c>
      <c r="H36" s="38"/>
      <c r="I36" s="49"/>
      <c r="J36" s="41">
        <v>1.26</v>
      </c>
      <c r="K36" s="49">
        <f t="shared" si="8"/>
        <v>490</v>
      </c>
      <c r="L36" s="43">
        <f t="shared" si="2"/>
        <v>1384</v>
      </c>
      <c r="M36" s="44">
        <v>1003</v>
      </c>
      <c r="N36" s="45">
        <f t="shared" si="3"/>
        <v>2387</v>
      </c>
      <c r="O36" s="83" t="s">
        <v>122</v>
      </c>
      <c r="P36" t="s">
        <v>151</v>
      </c>
    </row>
    <row r="37" spans="1:16" ht="15.75" x14ac:dyDescent="0.25">
      <c r="A37" s="81" t="s">
        <v>168</v>
      </c>
      <c r="B37" s="82">
        <v>2007</v>
      </c>
      <c r="C37" s="47">
        <v>6.5</v>
      </c>
      <c r="D37" s="38">
        <f t="shared" si="5"/>
        <v>9.75</v>
      </c>
      <c r="E37" s="122">
        <f t="shared" si="6"/>
        <v>341</v>
      </c>
      <c r="F37" s="104">
        <v>3.63</v>
      </c>
      <c r="G37" s="122">
        <f>IF(F37&lt;&gt;0,INT(0.188807*((F37*100)-210)^1.53),0)</f>
        <v>415</v>
      </c>
      <c r="H37" s="38">
        <v>6.53</v>
      </c>
      <c r="I37" s="49">
        <f>IF(H37&lt;&gt;0,INT(56.0211*(H37-1.5)^1.21),0)</f>
        <v>395</v>
      </c>
      <c r="J37" s="41"/>
      <c r="K37" s="49"/>
      <c r="L37" s="43">
        <f t="shared" si="2"/>
        <v>1151</v>
      </c>
      <c r="M37" s="44">
        <v>1234</v>
      </c>
      <c r="N37" s="45">
        <f t="shared" si="3"/>
        <v>2385</v>
      </c>
      <c r="O37" s="83" t="s">
        <v>124</v>
      </c>
      <c r="P37" t="s">
        <v>96</v>
      </c>
    </row>
    <row r="38" spans="1:16" ht="15.75" x14ac:dyDescent="0.25">
      <c r="A38" s="81" t="s">
        <v>169</v>
      </c>
      <c r="B38" s="82">
        <v>2007</v>
      </c>
      <c r="C38" s="48">
        <v>6.44</v>
      </c>
      <c r="D38" s="38">
        <f t="shared" si="5"/>
        <v>9.66</v>
      </c>
      <c r="E38" s="122">
        <f t="shared" si="6"/>
        <v>358</v>
      </c>
      <c r="F38" s="104"/>
      <c r="G38" s="122"/>
      <c r="H38" s="40">
        <v>8.1</v>
      </c>
      <c r="I38" s="49">
        <f>IF(H38&lt;&gt;0,INT(56.0211*(H38-1.5)^1.21),0)</f>
        <v>549</v>
      </c>
      <c r="J38" s="105">
        <v>1.05</v>
      </c>
      <c r="K38" s="49">
        <f>IF(J38&lt;&gt;0,INT(1.84523*((J38*100)-75)^1.42),0)</f>
        <v>230</v>
      </c>
      <c r="L38" s="43">
        <f t="shared" si="2"/>
        <v>1137</v>
      </c>
      <c r="M38" s="44">
        <v>1248</v>
      </c>
      <c r="N38" s="45">
        <f t="shared" si="3"/>
        <v>2385</v>
      </c>
      <c r="O38" s="83" t="s">
        <v>126</v>
      </c>
      <c r="P38" t="s">
        <v>39</v>
      </c>
    </row>
    <row r="39" spans="1:16" ht="15.75" x14ac:dyDescent="0.25">
      <c r="A39" s="81" t="s">
        <v>170</v>
      </c>
      <c r="B39" s="82">
        <v>2006</v>
      </c>
      <c r="C39" s="47">
        <v>6.49</v>
      </c>
      <c r="D39" s="38">
        <f t="shared" si="5"/>
        <v>9.7349999999999994</v>
      </c>
      <c r="E39" s="122">
        <f t="shared" si="6"/>
        <v>344</v>
      </c>
      <c r="F39" s="104">
        <v>3.62</v>
      </c>
      <c r="G39" s="122">
        <f>IF(F39&lt;&gt;0,INT(0.188807*((F39*100)-210)^1.53),0)</f>
        <v>411</v>
      </c>
      <c r="H39" s="40">
        <v>7.26</v>
      </c>
      <c r="I39" s="49">
        <f>IF(H39&lt;&gt;0,INT(56.0211*(H39-1.5)^1.21),0)</f>
        <v>466</v>
      </c>
      <c r="J39" s="41"/>
      <c r="K39" s="49"/>
      <c r="L39" s="43">
        <f t="shared" si="2"/>
        <v>1221</v>
      </c>
      <c r="M39" s="44">
        <v>1145</v>
      </c>
      <c r="N39" s="45">
        <f t="shared" si="3"/>
        <v>2366</v>
      </c>
      <c r="O39" s="83" t="s">
        <v>128</v>
      </c>
      <c r="P39" t="s">
        <v>151</v>
      </c>
    </row>
    <row r="40" spans="1:16" ht="15.75" x14ac:dyDescent="0.25">
      <c r="A40" s="81" t="s">
        <v>171</v>
      </c>
      <c r="B40" s="82">
        <v>2006</v>
      </c>
      <c r="C40" s="37">
        <v>6.37</v>
      </c>
      <c r="D40" s="38">
        <f t="shared" si="5"/>
        <v>9.5549999999999997</v>
      </c>
      <c r="E40" s="122">
        <f t="shared" si="6"/>
        <v>377</v>
      </c>
      <c r="F40" s="104"/>
      <c r="G40" s="122"/>
      <c r="H40" s="38">
        <v>6.62</v>
      </c>
      <c r="I40" s="49">
        <f>IF(H40&lt;&gt;0,INT(56.0211*(H40-1.5)^1.21),0)</f>
        <v>404</v>
      </c>
      <c r="J40" s="104">
        <v>1.1000000000000001</v>
      </c>
      <c r="K40" s="49">
        <f t="shared" ref="K40:K45" si="9">IF(J40&lt;&gt;0,INT(1.84523*((J40*100)-75)^1.42),0)</f>
        <v>287</v>
      </c>
      <c r="L40" s="43">
        <f t="shared" si="2"/>
        <v>1068</v>
      </c>
      <c r="M40" s="44">
        <v>1142</v>
      </c>
      <c r="N40" s="45">
        <f t="shared" si="3"/>
        <v>2210</v>
      </c>
      <c r="O40" s="83" t="s">
        <v>130</v>
      </c>
    </row>
    <row r="41" spans="1:16" ht="15.75" x14ac:dyDescent="0.25">
      <c r="A41" s="81" t="s">
        <v>172</v>
      </c>
      <c r="B41" s="82">
        <v>2006</v>
      </c>
      <c r="C41" s="37"/>
      <c r="D41" s="38"/>
      <c r="E41" s="122"/>
      <c r="F41" s="41">
        <v>3.75</v>
      </c>
      <c r="G41" s="122">
        <f>IF(F41&lt;&gt;0,INT(0.188807*((F41*100)-210)^1.53),0)</f>
        <v>466</v>
      </c>
      <c r="H41" s="40"/>
      <c r="I41" s="49"/>
      <c r="J41" s="105">
        <v>1.35</v>
      </c>
      <c r="K41" s="49">
        <f t="shared" si="9"/>
        <v>618</v>
      </c>
      <c r="L41" s="43">
        <f t="shared" si="2"/>
        <v>1084</v>
      </c>
      <c r="M41" s="44">
        <v>1103</v>
      </c>
      <c r="N41" s="45">
        <f t="shared" si="3"/>
        <v>2187</v>
      </c>
      <c r="O41" s="83" t="s">
        <v>132</v>
      </c>
      <c r="P41" t="s">
        <v>40</v>
      </c>
    </row>
    <row r="42" spans="1:16" ht="15.75" x14ac:dyDescent="0.25">
      <c r="A42" s="81" t="s">
        <v>173</v>
      </c>
      <c r="B42" s="82">
        <v>2007</v>
      </c>
      <c r="C42" s="37">
        <v>6.51</v>
      </c>
      <c r="D42" s="38">
        <f t="shared" si="5"/>
        <v>9.7650000000000006</v>
      </c>
      <c r="E42" s="122">
        <f t="shared" si="6"/>
        <v>339</v>
      </c>
      <c r="F42" s="41"/>
      <c r="G42" s="122"/>
      <c r="H42" s="40">
        <v>6.78</v>
      </c>
      <c r="I42" s="49">
        <f>IF(H42&lt;&gt;0,INT(56.0211*(H42-1.5)^1.21),0)</f>
        <v>419</v>
      </c>
      <c r="J42" s="105">
        <v>1.1000000000000001</v>
      </c>
      <c r="K42" s="49">
        <f t="shared" si="9"/>
        <v>287</v>
      </c>
      <c r="L42" s="43">
        <f t="shared" si="2"/>
        <v>1045</v>
      </c>
      <c r="M42" s="44">
        <v>1119</v>
      </c>
      <c r="N42" s="45">
        <f t="shared" si="3"/>
        <v>2164</v>
      </c>
      <c r="O42" s="83" t="s">
        <v>134</v>
      </c>
      <c r="P42" t="s">
        <v>174</v>
      </c>
    </row>
    <row r="43" spans="1:16" ht="15.75" x14ac:dyDescent="0.25">
      <c r="A43" s="81" t="s">
        <v>175</v>
      </c>
      <c r="B43" s="82">
        <v>2006</v>
      </c>
      <c r="C43" s="37">
        <v>6.95</v>
      </c>
      <c r="D43" s="38">
        <f t="shared" si="5"/>
        <v>10.425000000000001</v>
      </c>
      <c r="E43" s="122">
        <f t="shared" si="6"/>
        <v>230</v>
      </c>
      <c r="F43" s="41">
        <v>3.79</v>
      </c>
      <c r="G43" s="122">
        <f>IF(F43&lt;&gt;0,INT(0.188807*((F43*100)-210)^1.53),0)</f>
        <v>483</v>
      </c>
      <c r="H43" s="41"/>
      <c r="I43" s="49">
        <f>IF(H43&lt;&gt;0,INT(56.0211*(H43-1.5)^1.21),0)</f>
        <v>0</v>
      </c>
      <c r="J43" s="105">
        <v>1.1000000000000001</v>
      </c>
      <c r="K43" s="49">
        <f t="shared" si="9"/>
        <v>287</v>
      </c>
      <c r="L43" s="43">
        <f t="shared" si="2"/>
        <v>1000</v>
      </c>
      <c r="M43" s="44">
        <v>1042</v>
      </c>
      <c r="N43" s="45">
        <f t="shared" si="3"/>
        <v>2042</v>
      </c>
      <c r="O43" s="83" t="s">
        <v>136</v>
      </c>
      <c r="P43" t="s">
        <v>151</v>
      </c>
    </row>
    <row r="44" spans="1:16" ht="15.75" x14ac:dyDescent="0.25">
      <c r="A44" s="81" t="s">
        <v>176</v>
      </c>
      <c r="B44" s="82">
        <v>2006</v>
      </c>
      <c r="C44" s="47">
        <v>6.74</v>
      </c>
      <c r="D44" s="38">
        <f t="shared" si="5"/>
        <v>10.11</v>
      </c>
      <c r="E44" s="122">
        <f t="shared" si="6"/>
        <v>279</v>
      </c>
      <c r="F44" s="104"/>
      <c r="G44" s="122"/>
      <c r="H44" s="38">
        <v>6.72</v>
      </c>
      <c r="I44" s="49">
        <f>IF(H44&lt;&gt;0,INT(56.0211*(H44-1.5)^1.21),0)</f>
        <v>413</v>
      </c>
      <c r="J44" s="41">
        <v>1.1499999999999999</v>
      </c>
      <c r="K44" s="49">
        <f t="shared" si="9"/>
        <v>347</v>
      </c>
      <c r="L44" s="43">
        <f t="shared" si="2"/>
        <v>1039</v>
      </c>
      <c r="M44" s="44">
        <v>965</v>
      </c>
      <c r="N44" s="45">
        <f t="shared" si="3"/>
        <v>2004</v>
      </c>
      <c r="O44" s="83" t="s">
        <v>138</v>
      </c>
      <c r="P44" t="s">
        <v>39</v>
      </c>
    </row>
    <row r="45" spans="1:16" ht="15.75" x14ac:dyDescent="0.25">
      <c r="A45" s="81" t="s">
        <v>177</v>
      </c>
      <c r="B45" s="82">
        <v>2007</v>
      </c>
      <c r="C45" s="37">
        <v>6.88</v>
      </c>
      <c r="D45" s="38">
        <f t="shared" si="5"/>
        <v>10.32</v>
      </c>
      <c r="E45" s="122">
        <f t="shared" si="6"/>
        <v>246</v>
      </c>
      <c r="F45" s="104"/>
      <c r="G45" s="122"/>
      <c r="H45" s="38">
        <v>6.06</v>
      </c>
      <c r="I45" s="49">
        <f>IF(H45&lt;&gt;0,INT(56.0211*(H45-1.5)^1.21),0)</f>
        <v>351</v>
      </c>
      <c r="J45" s="104">
        <v>1.1499999999999999</v>
      </c>
      <c r="K45" s="49">
        <f t="shared" si="9"/>
        <v>347</v>
      </c>
      <c r="L45" s="43">
        <f t="shared" si="2"/>
        <v>944</v>
      </c>
      <c r="M45" s="44">
        <v>971</v>
      </c>
      <c r="N45" s="45">
        <f t="shared" si="3"/>
        <v>1915</v>
      </c>
      <c r="O45" s="83" t="s">
        <v>140</v>
      </c>
      <c r="P45" t="s">
        <v>39</v>
      </c>
    </row>
    <row r="46" spans="1:16" ht="15.75" x14ac:dyDescent="0.25">
      <c r="A46" s="81" t="s">
        <v>178</v>
      </c>
      <c r="B46" s="82">
        <v>2007</v>
      </c>
      <c r="C46" s="37">
        <v>6.71</v>
      </c>
      <c r="D46" s="38">
        <f t="shared" si="5"/>
        <v>10.065</v>
      </c>
      <c r="E46" s="122">
        <f t="shared" si="6"/>
        <v>287</v>
      </c>
      <c r="F46" s="41">
        <v>3.55</v>
      </c>
      <c r="G46" s="122">
        <f>IF(F46&lt;&gt;0,INT(0.188807*((F46*100)-210)^1.53),0)</f>
        <v>382</v>
      </c>
      <c r="H46" s="40">
        <v>6.08</v>
      </c>
      <c r="I46" s="49">
        <f>IF(H46&lt;&gt;0,INT(56.0211*(H46-1.5)^1.21),0)</f>
        <v>353</v>
      </c>
      <c r="J46" s="105"/>
      <c r="K46" s="49"/>
      <c r="L46" s="43">
        <f t="shared" si="2"/>
        <v>1022</v>
      </c>
      <c r="M46" s="44">
        <v>874</v>
      </c>
      <c r="N46" s="45">
        <f t="shared" si="3"/>
        <v>1896</v>
      </c>
      <c r="O46" s="83" t="s">
        <v>179</v>
      </c>
      <c r="P46" t="s">
        <v>151</v>
      </c>
    </row>
    <row r="47" spans="1:16" ht="15.75" x14ac:dyDescent="0.25">
      <c r="A47" s="81" t="s">
        <v>180</v>
      </c>
      <c r="B47" s="82">
        <v>2007</v>
      </c>
      <c r="C47" s="37">
        <v>6.57</v>
      </c>
      <c r="D47" s="38">
        <f t="shared" si="5"/>
        <v>9.8550000000000004</v>
      </c>
      <c r="E47" s="122">
        <f t="shared" si="6"/>
        <v>323</v>
      </c>
      <c r="F47" s="41">
        <v>3.35</v>
      </c>
      <c r="G47" s="122">
        <f>IF(F47&lt;&gt;0,INT(0.188807*((F47*100)-210)^1.53),0)</f>
        <v>304</v>
      </c>
      <c r="H47" s="40"/>
      <c r="I47" s="49"/>
      <c r="J47" s="105">
        <v>1.1499999999999999</v>
      </c>
      <c r="K47" s="49">
        <f>IF(J47&lt;&gt;0,INT(1.84523*((J47*100)-75)^1.42),0)</f>
        <v>347</v>
      </c>
      <c r="L47" s="43">
        <f t="shared" si="2"/>
        <v>974</v>
      </c>
      <c r="M47" s="44">
        <v>908</v>
      </c>
      <c r="N47" s="45">
        <f t="shared" si="3"/>
        <v>1882</v>
      </c>
      <c r="O47" s="83" t="s">
        <v>181</v>
      </c>
      <c r="P47" t="s">
        <v>37</v>
      </c>
    </row>
    <row r="48" spans="1:16" ht="15.75" x14ac:dyDescent="0.25">
      <c r="A48" s="81" t="s">
        <v>182</v>
      </c>
      <c r="B48" s="82">
        <v>2007</v>
      </c>
      <c r="C48" s="37">
        <v>6.93</v>
      </c>
      <c r="D48" s="38">
        <f t="shared" si="5"/>
        <v>10.395</v>
      </c>
      <c r="E48" s="122">
        <f t="shared" si="6"/>
        <v>234</v>
      </c>
      <c r="F48" s="41"/>
      <c r="G48" s="122"/>
      <c r="H48" s="48">
        <v>6</v>
      </c>
      <c r="I48" s="49">
        <f>IF(H48&lt;&gt;0,INT(56.0211*(H48-1.5)^1.21),0)</f>
        <v>345</v>
      </c>
      <c r="J48" s="105">
        <v>1.05</v>
      </c>
      <c r="K48" s="49">
        <f>IF(J48&lt;&gt;0,INT(1.84523*((J48*100)-75)^1.42),0)</f>
        <v>230</v>
      </c>
      <c r="L48" s="43">
        <f t="shared" si="2"/>
        <v>809</v>
      </c>
      <c r="M48" s="44">
        <v>923</v>
      </c>
      <c r="N48" s="45">
        <f t="shared" si="3"/>
        <v>1732</v>
      </c>
      <c r="O48" s="83" t="s">
        <v>183</v>
      </c>
      <c r="P48" t="s">
        <v>40</v>
      </c>
    </row>
    <row r="49" spans="1:16" ht="15.75" x14ac:dyDescent="0.25">
      <c r="A49" s="81" t="s">
        <v>184</v>
      </c>
      <c r="B49" s="82">
        <v>2007</v>
      </c>
      <c r="C49" s="47">
        <v>6.68</v>
      </c>
      <c r="D49" s="38">
        <f t="shared" si="5"/>
        <v>10.02</v>
      </c>
      <c r="E49" s="122">
        <f t="shared" si="6"/>
        <v>294</v>
      </c>
      <c r="F49" s="104">
        <v>3.55</v>
      </c>
      <c r="G49" s="122">
        <f>IF(F49&lt;&gt;0,INT(0.188807*((F49*100)-210)^1.53),0)</f>
        <v>382</v>
      </c>
      <c r="H49" s="40">
        <v>5.56</v>
      </c>
      <c r="I49" s="49">
        <f>IF(H49&lt;&gt;0,INT(56.0211*(H49-1.5)^1.21),0)</f>
        <v>305</v>
      </c>
      <c r="J49" s="41"/>
      <c r="K49" s="49"/>
      <c r="L49" s="43">
        <f t="shared" si="2"/>
        <v>981</v>
      </c>
      <c r="M49" s="44">
        <v>651</v>
      </c>
      <c r="N49" s="45">
        <f t="shared" si="3"/>
        <v>1632</v>
      </c>
      <c r="O49" s="83" t="s">
        <v>185</v>
      </c>
      <c r="P49" t="s">
        <v>40</v>
      </c>
    </row>
    <row r="50" spans="1:16" ht="15.75" x14ac:dyDescent="0.25">
      <c r="A50" s="81" t="s">
        <v>186</v>
      </c>
      <c r="B50" s="82">
        <v>2007</v>
      </c>
      <c r="C50" s="48">
        <v>6.73</v>
      </c>
      <c r="D50" s="38">
        <f t="shared" si="5"/>
        <v>10.095000000000001</v>
      </c>
      <c r="E50" s="122">
        <f t="shared" si="6"/>
        <v>282</v>
      </c>
      <c r="F50" s="104">
        <v>3.28</v>
      </c>
      <c r="G50" s="122">
        <f>IF(F50&lt;&gt;0,INT(0.188807*((F50*100)-210)^1.53),0)</f>
        <v>279</v>
      </c>
      <c r="H50" s="40"/>
      <c r="I50" s="49"/>
      <c r="J50" s="105">
        <v>1.1000000000000001</v>
      </c>
      <c r="K50" s="49">
        <f>IF(J50&lt;&gt;0,INT(1.84523*((J50*100)-75)^1.42),0)</f>
        <v>287</v>
      </c>
      <c r="L50" s="43">
        <f t="shared" si="2"/>
        <v>848</v>
      </c>
      <c r="M50" s="44">
        <v>750</v>
      </c>
      <c r="N50" s="45">
        <f t="shared" si="3"/>
        <v>1598</v>
      </c>
      <c r="O50" s="83" t="s">
        <v>187</v>
      </c>
      <c r="P50" t="s">
        <v>188</v>
      </c>
    </row>
    <row r="51" spans="1:16" ht="15.75" x14ac:dyDescent="0.25">
      <c r="A51" s="81" t="s">
        <v>189</v>
      </c>
      <c r="B51" s="82">
        <v>2007</v>
      </c>
      <c r="C51" s="47">
        <v>6.89</v>
      </c>
      <c r="D51" s="38">
        <f t="shared" si="5"/>
        <v>10.334999999999999</v>
      </c>
      <c r="E51" s="122">
        <f t="shared" si="6"/>
        <v>243</v>
      </c>
      <c r="F51" s="104">
        <v>3.28</v>
      </c>
      <c r="G51" s="122">
        <f>IF(F51&lt;&gt;0,INT(0.188807*((F51*100)-210)^1.53),0)</f>
        <v>279</v>
      </c>
      <c r="H51" s="38"/>
      <c r="I51" s="49"/>
      <c r="J51" s="41">
        <v>1.05</v>
      </c>
      <c r="K51" s="49">
        <f>IF(J51&lt;&gt;0,INT(1.84523*((J51*100)-75)^1.42),0)</f>
        <v>230</v>
      </c>
      <c r="L51" s="43">
        <f t="shared" si="2"/>
        <v>752</v>
      </c>
      <c r="M51" s="44">
        <v>771</v>
      </c>
      <c r="N51" s="45">
        <f t="shared" si="3"/>
        <v>1523</v>
      </c>
      <c r="O51" s="83" t="s">
        <v>190</v>
      </c>
      <c r="P51" t="s">
        <v>39</v>
      </c>
    </row>
    <row r="52" spans="1:16" ht="15.75" x14ac:dyDescent="0.25">
      <c r="A52" s="81" t="s">
        <v>191</v>
      </c>
      <c r="B52" s="82">
        <v>2006</v>
      </c>
      <c r="C52" s="48">
        <v>7.05</v>
      </c>
      <c r="D52" s="38">
        <f t="shared" si="5"/>
        <v>10.574999999999999</v>
      </c>
      <c r="E52" s="122">
        <f t="shared" si="6"/>
        <v>207</v>
      </c>
      <c r="F52" s="41"/>
      <c r="G52" s="122"/>
      <c r="H52" s="40">
        <v>7.46</v>
      </c>
      <c r="I52" s="49">
        <f>IF(H52&lt;&gt;0,INT(56.0211*(H52-1.5)^1.21),0)</f>
        <v>485</v>
      </c>
      <c r="J52" s="105"/>
      <c r="K52" s="49"/>
      <c r="L52" s="43">
        <f t="shared" si="2"/>
        <v>692</v>
      </c>
      <c r="M52" s="44">
        <v>759</v>
      </c>
      <c r="N52" s="45">
        <f t="shared" si="3"/>
        <v>1451</v>
      </c>
      <c r="O52" s="83" t="s">
        <v>192</v>
      </c>
      <c r="P52" t="s">
        <v>151</v>
      </c>
    </row>
    <row r="53" spans="1:16" ht="15.75" x14ac:dyDescent="0.25">
      <c r="A53" s="81" t="s">
        <v>193</v>
      </c>
      <c r="B53" s="82">
        <v>2007</v>
      </c>
      <c r="C53" s="48"/>
      <c r="D53" s="38"/>
      <c r="E53" s="122"/>
      <c r="F53" s="41"/>
      <c r="G53" s="122"/>
      <c r="H53" s="41"/>
      <c r="I53" s="49"/>
      <c r="J53" s="105"/>
      <c r="K53" s="49"/>
      <c r="L53" s="43">
        <f t="shared" si="2"/>
        <v>0</v>
      </c>
      <c r="M53" s="44">
        <v>1359</v>
      </c>
      <c r="N53" s="45">
        <f t="shared" si="3"/>
        <v>1359</v>
      </c>
      <c r="O53" s="83" t="s">
        <v>194</v>
      </c>
    </row>
    <row r="54" spans="1:16" ht="15.75" x14ac:dyDescent="0.25">
      <c r="A54" s="81" t="s">
        <v>195</v>
      </c>
      <c r="B54" s="82">
        <v>2006</v>
      </c>
      <c r="C54" s="37">
        <v>6.94</v>
      </c>
      <c r="D54" s="38">
        <f>C54/4*6</f>
        <v>10.41</v>
      </c>
      <c r="E54" s="122">
        <f>IF(D54&lt;&gt;0,INT(46.0849*(13-D54)^1.7),0)</f>
        <v>232</v>
      </c>
      <c r="F54" s="41">
        <v>2.88</v>
      </c>
      <c r="G54" s="122">
        <f>IF(F54&lt;&gt;0,INT(0.188807*((F54*100)-210)^1.53),0)</f>
        <v>148</v>
      </c>
      <c r="H54" s="40">
        <v>5.39</v>
      </c>
      <c r="I54" s="49">
        <f>IF(H54&lt;&gt;0,INT(56.0211*(H54-1.5)^1.21),0)</f>
        <v>289</v>
      </c>
      <c r="J54" s="105"/>
      <c r="K54" s="49"/>
      <c r="L54" s="43">
        <f t="shared" si="2"/>
        <v>669</v>
      </c>
      <c r="M54" s="44">
        <v>622</v>
      </c>
      <c r="N54" s="45">
        <f t="shared" si="3"/>
        <v>1291</v>
      </c>
      <c r="O54" s="83" t="s">
        <v>196</v>
      </c>
      <c r="P54" t="s">
        <v>39</v>
      </c>
    </row>
    <row r="55" spans="1:16" ht="15.75" x14ac:dyDescent="0.25">
      <c r="A55" s="81" t="s">
        <v>197</v>
      </c>
      <c r="B55" s="82">
        <v>2007</v>
      </c>
      <c r="C55" s="37"/>
      <c r="D55" s="38"/>
      <c r="E55" s="122"/>
      <c r="F55" s="104"/>
      <c r="G55" s="122"/>
      <c r="H55" s="38"/>
      <c r="I55" s="49"/>
      <c r="J55" s="104"/>
      <c r="K55" s="49"/>
      <c r="L55" s="43">
        <f t="shared" si="2"/>
        <v>0</v>
      </c>
      <c r="M55" s="44">
        <v>1277</v>
      </c>
      <c r="N55" s="45">
        <f t="shared" si="3"/>
        <v>1277</v>
      </c>
      <c r="O55" s="83" t="s">
        <v>198</v>
      </c>
    </row>
    <row r="56" spans="1:16" ht="15.75" x14ac:dyDescent="0.25">
      <c r="A56" s="81" t="s">
        <v>199</v>
      </c>
      <c r="B56" s="82">
        <v>2006</v>
      </c>
      <c r="C56" s="37"/>
      <c r="D56" s="38"/>
      <c r="E56" s="122"/>
      <c r="F56" s="41"/>
      <c r="G56" s="122"/>
      <c r="H56" s="40"/>
      <c r="I56" s="49"/>
      <c r="J56" s="105"/>
      <c r="K56" s="49"/>
      <c r="L56" s="43">
        <f t="shared" si="2"/>
        <v>0</v>
      </c>
      <c r="M56" s="44">
        <v>1256</v>
      </c>
      <c r="N56" s="45">
        <f t="shared" si="3"/>
        <v>1256</v>
      </c>
      <c r="O56" s="83" t="s">
        <v>200</v>
      </c>
    </row>
    <row r="57" spans="1:16" ht="15.75" x14ac:dyDescent="0.25">
      <c r="A57" s="81" t="s">
        <v>201</v>
      </c>
      <c r="B57" s="82">
        <v>2007</v>
      </c>
      <c r="C57" s="37">
        <v>7.32</v>
      </c>
      <c r="D57" s="38">
        <f>C57/4*6</f>
        <v>10.98</v>
      </c>
      <c r="E57" s="122">
        <f>IF(D57&lt;&gt;0,INT(46.0849*(13-D57)^1.7),0)</f>
        <v>152</v>
      </c>
      <c r="F57" s="41">
        <v>2.9</v>
      </c>
      <c r="G57" s="122">
        <f>IF(F57&lt;&gt;0,INT(0.188807*((F57*100)-210)^1.53),0)</f>
        <v>154</v>
      </c>
      <c r="H57" s="48"/>
      <c r="I57" s="49"/>
      <c r="J57" s="105">
        <v>1.1000000000000001</v>
      </c>
      <c r="K57" s="49">
        <f>IF(J57&lt;&gt;0,INT(1.84523*((J57*100)-75)^1.42),0)</f>
        <v>287</v>
      </c>
      <c r="L57" s="43">
        <f t="shared" si="2"/>
        <v>593</v>
      </c>
      <c r="M57" s="44">
        <v>484</v>
      </c>
      <c r="N57" s="45">
        <f t="shared" si="3"/>
        <v>1077</v>
      </c>
      <c r="O57" s="83" t="s">
        <v>202</v>
      </c>
    </row>
    <row r="58" spans="1:16" ht="15.75" x14ac:dyDescent="0.25">
      <c r="A58" s="81" t="s">
        <v>203</v>
      </c>
      <c r="B58" s="82"/>
      <c r="C58" s="37"/>
      <c r="D58" s="38"/>
      <c r="E58" s="122"/>
      <c r="F58" s="41"/>
      <c r="G58" s="122"/>
      <c r="H58" s="40"/>
      <c r="I58" s="49"/>
      <c r="J58" s="105"/>
      <c r="K58" s="49"/>
      <c r="L58" s="43">
        <f t="shared" si="2"/>
        <v>0</v>
      </c>
      <c r="M58" s="44">
        <v>1028</v>
      </c>
      <c r="N58" s="45">
        <f t="shared" si="3"/>
        <v>1028</v>
      </c>
      <c r="O58" s="83" t="s">
        <v>204</v>
      </c>
      <c r="P58" t="s">
        <v>39</v>
      </c>
    </row>
    <row r="59" spans="1:16" ht="15.75" x14ac:dyDescent="0.25">
      <c r="A59" s="81" t="s">
        <v>205</v>
      </c>
      <c r="B59" s="82">
        <v>2007</v>
      </c>
      <c r="C59" s="37"/>
      <c r="D59" s="38"/>
      <c r="E59" s="122"/>
      <c r="F59" s="41"/>
      <c r="G59" s="122"/>
      <c r="H59" s="41"/>
      <c r="I59" s="49"/>
      <c r="J59" s="105"/>
      <c r="K59" s="49"/>
      <c r="L59" s="43">
        <f t="shared" si="2"/>
        <v>0</v>
      </c>
      <c r="M59" s="44">
        <v>770</v>
      </c>
      <c r="N59" s="45">
        <f t="shared" si="3"/>
        <v>770</v>
      </c>
      <c r="O59" s="83" t="s">
        <v>206</v>
      </c>
    </row>
    <row r="60" spans="1:16" ht="15.75" x14ac:dyDescent="0.25">
      <c r="A60" s="81" t="s">
        <v>207</v>
      </c>
      <c r="B60" s="82">
        <v>2007</v>
      </c>
      <c r="C60" s="47"/>
      <c r="D60" s="38"/>
      <c r="E60" s="122"/>
      <c r="F60" s="104"/>
      <c r="G60" s="122"/>
      <c r="H60" s="40"/>
      <c r="I60" s="49"/>
      <c r="J60" s="41"/>
      <c r="K60" s="49"/>
      <c r="L60" s="43">
        <f t="shared" si="2"/>
        <v>0</v>
      </c>
      <c r="M60" s="44">
        <v>677</v>
      </c>
      <c r="N60" s="45">
        <f t="shared" si="3"/>
        <v>677</v>
      </c>
      <c r="O60" s="83" t="s">
        <v>208</v>
      </c>
    </row>
    <row r="61" spans="1:16" ht="15.75" x14ac:dyDescent="0.25">
      <c r="A61" s="81" t="s">
        <v>209</v>
      </c>
      <c r="B61" s="82">
        <v>2007</v>
      </c>
      <c r="C61" s="37"/>
      <c r="D61" s="38"/>
      <c r="E61" s="122"/>
      <c r="F61" s="41"/>
      <c r="G61" s="122"/>
      <c r="H61" s="40"/>
      <c r="I61" s="49"/>
      <c r="J61" s="105"/>
      <c r="K61" s="49"/>
      <c r="L61" s="43">
        <f t="shared" si="2"/>
        <v>0</v>
      </c>
      <c r="M61" s="44">
        <v>534</v>
      </c>
      <c r="N61" s="45">
        <f t="shared" si="3"/>
        <v>534</v>
      </c>
      <c r="O61" s="83" t="s">
        <v>210</v>
      </c>
    </row>
    <row r="62" spans="1:16" ht="15.75" x14ac:dyDescent="0.25">
      <c r="A62" s="123"/>
      <c r="B62" s="42"/>
      <c r="C62" s="42"/>
      <c r="D62" s="42"/>
      <c r="E62" s="42"/>
      <c r="F62" s="42"/>
      <c r="G62" s="122"/>
      <c r="H62" s="42"/>
      <c r="I62" s="42"/>
      <c r="J62" s="42"/>
      <c r="K62" s="49"/>
      <c r="L62" s="43"/>
      <c r="M62" s="42"/>
      <c r="N62" s="45"/>
      <c r="O62" s="83"/>
    </row>
    <row r="63" spans="1:16" ht="16.5" thickBot="1" x14ac:dyDescent="0.3">
      <c r="A63" s="124"/>
      <c r="B63" s="76"/>
      <c r="C63" s="76"/>
      <c r="D63" s="76"/>
      <c r="E63" s="76"/>
      <c r="F63" s="76"/>
      <c r="G63" s="125"/>
      <c r="H63" s="76"/>
      <c r="I63" s="76"/>
      <c r="J63" s="76"/>
      <c r="K63" s="76"/>
      <c r="L63" s="55"/>
      <c r="M63" s="76"/>
      <c r="N63" s="57"/>
      <c r="O63" s="126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5"/>
  <sheetViews>
    <sheetView zoomScale="90" zoomScaleNormal="90" workbookViewId="0">
      <selection activeCell="A9" sqref="A9"/>
    </sheetView>
  </sheetViews>
  <sheetFormatPr defaultRowHeight="15" x14ac:dyDescent="0.25"/>
  <cols>
    <col min="1" max="1" width="26" customWidth="1"/>
    <col min="2" max="2" width="6.85546875" customWidth="1"/>
    <col min="3" max="3" width="8.28515625" customWidth="1"/>
    <col min="5" max="5" width="7.5703125" customWidth="1"/>
    <col min="6" max="6" width="9.42578125" customWidth="1"/>
    <col min="7" max="7" width="7.5703125" customWidth="1"/>
    <col min="8" max="8" width="13.42578125" customWidth="1"/>
    <col min="9" max="9" width="7.28515625" customWidth="1"/>
    <col min="14" max="14" width="15.28515625" customWidth="1"/>
  </cols>
  <sheetData>
    <row r="3" spans="1:16" ht="15.75" thickBot="1" x14ac:dyDescent="0.3"/>
    <row r="4" spans="1:16" ht="23.25" x14ac:dyDescent="0.35">
      <c r="A4" s="1" t="s">
        <v>32</v>
      </c>
      <c r="B4" s="24"/>
      <c r="C4" s="2"/>
      <c r="D4" s="2"/>
      <c r="E4" s="3"/>
      <c r="F4" s="3"/>
      <c r="G4" s="3"/>
      <c r="H4" s="2"/>
      <c r="I4" s="3"/>
      <c r="J4" s="4"/>
      <c r="K4" s="3"/>
      <c r="L4" s="2"/>
      <c r="M4" s="14"/>
      <c r="N4" s="15"/>
      <c r="O4" s="16"/>
    </row>
    <row r="5" spans="1:16" x14ac:dyDescent="0.25">
      <c r="A5" s="5"/>
      <c r="B5" s="7"/>
      <c r="C5" s="6"/>
      <c r="D5" s="6"/>
      <c r="E5" s="7"/>
      <c r="F5" s="7"/>
      <c r="G5" s="7"/>
      <c r="H5" s="6"/>
      <c r="I5" s="7"/>
      <c r="J5" s="6"/>
      <c r="K5" s="7"/>
      <c r="L5" s="6"/>
      <c r="M5" s="13"/>
      <c r="N5" s="17"/>
      <c r="O5" s="18"/>
    </row>
    <row r="6" spans="1:16" ht="23.25" x14ac:dyDescent="0.35">
      <c r="A6" s="8" t="s">
        <v>13</v>
      </c>
      <c r="B6" s="25"/>
      <c r="C6" s="6"/>
      <c r="D6" s="6"/>
      <c r="E6" s="7"/>
      <c r="F6" s="9" t="s">
        <v>211</v>
      </c>
      <c r="G6" s="7"/>
      <c r="H6" s="6"/>
      <c r="I6" s="7"/>
      <c r="J6" s="6"/>
      <c r="K6" s="7"/>
      <c r="L6" s="6"/>
      <c r="M6" s="13"/>
      <c r="N6" s="17"/>
      <c r="O6" s="18"/>
    </row>
    <row r="7" spans="1:16" x14ac:dyDescent="0.25">
      <c r="A7" s="10">
        <v>43543</v>
      </c>
      <c r="B7" s="26"/>
      <c r="C7" s="6"/>
      <c r="D7" s="6"/>
      <c r="E7" s="7"/>
      <c r="F7" s="7"/>
      <c r="G7" s="7"/>
      <c r="H7" s="6"/>
      <c r="I7" s="7"/>
      <c r="J7" s="6"/>
      <c r="K7" s="7"/>
      <c r="L7" s="11"/>
      <c r="M7" s="13"/>
      <c r="N7" s="17"/>
      <c r="O7" s="18"/>
    </row>
    <row r="8" spans="1:16" x14ac:dyDescent="0.25">
      <c r="A8" s="10"/>
      <c r="B8" s="26"/>
      <c r="C8" s="6"/>
      <c r="D8" s="6"/>
      <c r="E8" s="7"/>
      <c r="F8" s="7"/>
      <c r="G8" s="7"/>
      <c r="H8" s="6"/>
      <c r="I8" s="7"/>
      <c r="J8" s="6"/>
      <c r="K8" s="7"/>
      <c r="L8" s="11"/>
      <c r="M8" s="13"/>
      <c r="N8" s="17"/>
      <c r="O8" s="18"/>
    </row>
    <row r="9" spans="1:16" x14ac:dyDescent="0.25">
      <c r="A9" s="10"/>
      <c r="B9" s="26"/>
      <c r="C9" s="6"/>
      <c r="D9" s="6"/>
      <c r="E9" s="7"/>
      <c r="F9" s="7"/>
      <c r="G9" s="7"/>
      <c r="H9" s="6"/>
      <c r="I9" s="7"/>
      <c r="J9" s="6"/>
      <c r="K9" s="7"/>
      <c r="L9" s="11"/>
      <c r="M9" s="13"/>
      <c r="N9" s="17"/>
      <c r="O9" s="18"/>
    </row>
    <row r="10" spans="1:16" ht="15.75" thickBot="1" x14ac:dyDescent="0.3">
      <c r="A10" s="5" t="s">
        <v>33</v>
      </c>
      <c r="B10" s="7"/>
      <c r="C10" s="6"/>
      <c r="D10" s="6"/>
      <c r="E10" s="7"/>
      <c r="F10" s="7"/>
      <c r="G10" s="7"/>
      <c r="H10" s="6"/>
      <c r="I10" s="7"/>
      <c r="J10" s="6"/>
      <c r="K10" s="7"/>
      <c r="L10" s="6"/>
      <c r="M10" s="13"/>
      <c r="N10" s="17"/>
      <c r="O10" s="18"/>
    </row>
    <row r="11" spans="1:16" x14ac:dyDescent="0.25">
      <c r="A11" s="19" t="s">
        <v>0</v>
      </c>
      <c r="B11" s="27"/>
      <c r="C11" s="12" t="s">
        <v>1</v>
      </c>
      <c r="D11" s="12" t="s">
        <v>2</v>
      </c>
      <c r="E11" s="12" t="s">
        <v>3</v>
      </c>
      <c r="F11" s="20" t="s">
        <v>11</v>
      </c>
      <c r="G11" s="12" t="s">
        <v>3</v>
      </c>
      <c r="H11" s="20" t="s">
        <v>12</v>
      </c>
      <c r="I11" s="12" t="s">
        <v>3</v>
      </c>
      <c r="J11" s="12" t="s">
        <v>4</v>
      </c>
      <c r="K11" s="12" t="s">
        <v>3</v>
      </c>
      <c r="L11" s="12" t="s">
        <v>34</v>
      </c>
      <c r="M11" s="12" t="s">
        <v>35</v>
      </c>
      <c r="N11" s="21" t="s">
        <v>5</v>
      </c>
      <c r="O11" s="22" t="s">
        <v>6</v>
      </c>
    </row>
    <row r="12" spans="1:16" ht="16.5" thickBot="1" x14ac:dyDescent="0.3">
      <c r="A12" s="59"/>
      <c r="B12" s="28"/>
      <c r="C12" s="29"/>
      <c r="D12" s="30"/>
      <c r="E12" s="30"/>
      <c r="F12" s="30" t="s">
        <v>7</v>
      </c>
      <c r="G12" s="30"/>
      <c r="H12" s="30" t="s">
        <v>7</v>
      </c>
      <c r="I12" s="30"/>
      <c r="J12" s="31"/>
      <c r="K12" s="30"/>
      <c r="L12" s="30" t="s">
        <v>8</v>
      </c>
      <c r="M12" s="32" t="s">
        <v>8</v>
      </c>
      <c r="N12" s="33" t="s">
        <v>9</v>
      </c>
      <c r="O12" s="34" t="s">
        <v>10</v>
      </c>
      <c r="P12" t="s">
        <v>36</v>
      </c>
    </row>
    <row r="13" spans="1:16" ht="15.75" x14ac:dyDescent="0.25">
      <c r="A13" s="97" t="s">
        <v>212</v>
      </c>
      <c r="B13" s="127">
        <v>2004</v>
      </c>
      <c r="C13" s="128">
        <v>5.8</v>
      </c>
      <c r="D13" s="129">
        <f t="shared" ref="D13:D41" si="0">C13/4*6</f>
        <v>8.6999999999999993</v>
      </c>
      <c r="E13" s="130">
        <f t="shared" ref="E13:E41" si="1">IF(D13&lt;&gt;0,INT(46.0849*(13-D13)^1.65),0)</f>
        <v>511</v>
      </c>
      <c r="F13" s="131">
        <v>4.95</v>
      </c>
      <c r="G13" s="130">
        <f t="shared" ref="G13:G41" si="2">IF(F13&lt;&gt;0,INT(0.188807*((F13*100)-210)^1.46),0)</f>
        <v>724</v>
      </c>
      <c r="H13" s="132"/>
      <c r="I13" s="130">
        <f t="shared" ref="I13:I41" si="3">IF(H13&lt;&gt;0,INT(56.0211*(H13-1.5)^1.15),0)</f>
        <v>0</v>
      </c>
      <c r="J13" s="133">
        <v>1.3</v>
      </c>
      <c r="K13" s="130">
        <f t="shared" ref="K13:K41" si="4">IF(J13&lt;&gt;0,INT(1.84523*((J13*100)-75)^1.348),0)</f>
        <v>409</v>
      </c>
      <c r="L13" s="134">
        <f t="shared" ref="L13:L41" si="5">E13+G13+I13+K13</f>
        <v>1644</v>
      </c>
      <c r="M13" s="135">
        <v>1704</v>
      </c>
      <c r="N13" s="136">
        <f t="shared" ref="N13:N41" si="6">L13+M13</f>
        <v>3348</v>
      </c>
      <c r="O13" s="16" t="s">
        <v>44</v>
      </c>
      <c r="P13" t="s">
        <v>98</v>
      </c>
    </row>
    <row r="14" spans="1:16" ht="15.75" x14ac:dyDescent="0.25">
      <c r="A14" s="137" t="s">
        <v>213</v>
      </c>
      <c r="B14" s="86">
        <v>2005</v>
      </c>
      <c r="C14" s="87">
        <v>6.16</v>
      </c>
      <c r="D14" s="88">
        <f t="shared" si="0"/>
        <v>9.24</v>
      </c>
      <c r="E14" s="138">
        <f t="shared" si="1"/>
        <v>409</v>
      </c>
      <c r="F14" s="139"/>
      <c r="G14" s="138">
        <f t="shared" si="2"/>
        <v>0</v>
      </c>
      <c r="H14" s="140">
        <v>7.95</v>
      </c>
      <c r="I14" s="138">
        <f t="shared" si="3"/>
        <v>477</v>
      </c>
      <c r="J14" s="141">
        <v>1.43</v>
      </c>
      <c r="K14" s="138">
        <f t="shared" si="4"/>
        <v>544</v>
      </c>
      <c r="L14" s="92">
        <f t="shared" si="5"/>
        <v>1430</v>
      </c>
      <c r="M14" s="93">
        <v>1561</v>
      </c>
      <c r="N14" s="94">
        <f t="shared" si="6"/>
        <v>2991</v>
      </c>
      <c r="O14" s="18" t="s">
        <v>48</v>
      </c>
      <c r="P14" t="s">
        <v>214</v>
      </c>
    </row>
    <row r="15" spans="1:16" ht="15.75" x14ac:dyDescent="0.25">
      <c r="A15" s="137" t="s">
        <v>215</v>
      </c>
      <c r="B15" s="86">
        <v>2003</v>
      </c>
      <c r="C15" s="87">
        <v>5.89</v>
      </c>
      <c r="D15" s="88">
        <f t="shared" si="0"/>
        <v>8.8349999999999991</v>
      </c>
      <c r="E15" s="138">
        <f t="shared" si="1"/>
        <v>485</v>
      </c>
      <c r="F15" s="140">
        <v>4.0999999999999996</v>
      </c>
      <c r="G15" s="138">
        <f t="shared" si="2"/>
        <v>432</v>
      </c>
      <c r="H15" s="88">
        <v>8.65</v>
      </c>
      <c r="I15" s="138">
        <f t="shared" si="3"/>
        <v>538</v>
      </c>
      <c r="J15" s="142"/>
      <c r="K15" s="138">
        <f t="shared" si="4"/>
        <v>0</v>
      </c>
      <c r="L15" s="92">
        <f t="shared" si="5"/>
        <v>1455</v>
      </c>
      <c r="M15" s="93">
        <v>1367</v>
      </c>
      <c r="N15" s="94">
        <f t="shared" si="6"/>
        <v>2822</v>
      </c>
      <c r="O15" s="18" t="s">
        <v>49</v>
      </c>
      <c r="P15" t="s">
        <v>37</v>
      </c>
    </row>
    <row r="16" spans="1:16" ht="15.75" x14ac:dyDescent="0.25">
      <c r="A16" s="137" t="s">
        <v>216</v>
      </c>
      <c r="B16" s="86">
        <v>2005</v>
      </c>
      <c r="C16" s="96">
        <v>0</v>
      </c>
      <c r="D16" s="88"/>
      <c r="E16" s="138">
        <f t="shared" si="1"/>
        <v>0</v>
      </c>
      <c r="F16" s="143">
        <v>4.26</v>
      </c>
      <c r="G16" s="138">
        <f t="shared" si="2"/>
        <v>483</v>
      </c>
      <c r="H16" s="90">
        <v>7.75</v>
      </c>
      <c r="I16" s="138">
        <f t="shared" si="3"/>
        <v>460</v>
      </c>
      <c r="J16" s="140">
        <v>1.3</v>
      </c>
      <c r="K16" s="138">
        <f t="shared" si="4"/>
        <v>409</v>
      </c>
      <c r="L16" s="92">
        <f t="shared" si="5"/>
        <v>1352</v>
      </c>
      <c r="M16" s="93">
        <v>1338</v>
      </c>
      <c r="N16" s="94">
        <f t="shared" si="6"/>
        <v>2690</v>
      </c>
      <c r="O16" s="144" t="s">
        <v>50</v>
      </c>
    </row>
    <row r="17" spans="1:16" ht="15.75" x14ac:dyDescent="0.25">
      <c r="A17" s="137" t="s">
        <v>217</v>
      </c>
      <c r="B17" s="86">
        <v>2005</v>
      </c>
      <c r="C17" s="96">
        <v>5.87</v>
      </c>
      <c r="D17" s="88">
        <f t="shared" si="0"/>
        <v>8.8049999999999997</v>
      </c>
      <c r="E17" s="138">
        <f t="shared" si="1"/>
        <v>490</v>
      </c>
      <c r="F17" s="143"/>
      <c r="G17" s="138">
        <f t="shared" si="2"/>
        <v>0</v>
      </c>
      <c r="H17" s="88">
        <v>8.3000000000000007</v>
      </c>
      <c r="I17" s="138">
        <f t="shared" si="3"/>
        <v>507</v>
      </c>
      <c r="J17" s="140">
        <v>1.2</v>
      </c>
      <c r="K17" s="138">
        <f t="shared" si="4"/>
        <v>312</v>
      </c>
      <c r="L17" s="92">
        <f t="shared" si="5"/>
        <v>1309</v>
      </c>
      <c r="M17" s="93">
        <v>1293</v>
      </c>
      <c r="N17" s="94">
        <f t="shared" si="6"/>
        <v>2602</v>
      </c>
      <c r="O17" s="18" t="s">
        <v>47</v>
      </c>
      <c r="P17" t="s">
        <v>214</v>
      </c>
    </row>
    <row r="18" spans="1:16" ht="15.75" x14ac:dyDescent="0.25">
      <c r="A18" s="137" t="s">
        <v>218</v>
      </c>
      <c r="B18" s="86">
        <v>2005</v>
      </c>
      <c r="C18" s="91">
        <v>6.25</v>
      </c>
      <c r="D18" s="88">
        <f t="shared" si="0"/>
        <v>9.375</v>
      </c>
      <c r="E18" s="138">
        <f t="shared" si="1"/>
        <v>385</v>
      </c>
      <c r="F18" s="140">
        <v>4.08</v>
      </c>
      <c r="G18" s="138">
        <f t="shared" si="2"/>
        <v>425</v>
      </c>
      <c r="H18" s="140">
        <v>6.95</v>
      </c>
      <c r="I18" s="138">
        <f t="shared" si="3"/>
        <v>393</v>
      </c>
      <c r="J18" s="141"/>
      <c r="K18" s="138">
        <f t="shared" si="4"/>
        <v>0</v>
      </c>
      <c r="L18" s="92">
        <f t="shared" si="5"/>
        <v>1203</v>
      </c>
      <c r="M18" s="93">
        <v>1234</v>
      </c>
      <c r="N18" s="94">
        <f t="shared" si="6"/>
        <v>2437</v>
      </c>
      <c r="O18" s="18" t="s">
        <v>46</v>
      </c>
      <c r="P18" t="s">
        <v>37</v>
      </c>
    </row>
    <row r="19" spans="1:16" ht="15.75" x14ac:dyDescent="0.25">
      <c r="A19" s="137" t="s">
        <v>219</v>
      </c>
      <c r="B19" s="86">
        <v>2004</v>
      </c>
      <c r="C19" s="91">
        <v>6.3</v>
      </c>
      <c r="D19" s="88">
        <f t="shared" si="0"/>
        <v>9.4499999999999993</v>
      </c>
      <c r="E19" s="138">
        <f t="shared" si="1"/>
        <v>372</v>
      </c>
      <c r="F19" s="140">
        <v>3.9</v>
      </c>
      <c r="G19" s="138">
        <f t="shared" si="2"/>
        <v>370</v>
      </c>
      <c r="H19" s="140">
        <v>8.5</v>
      </c>
      <c r="I19" s="138">
        <f t="shared" si="3"/>
        <v>525</v>
      </c>
      <c r="J19" s="141"/>
      <c r="K19" s="138">
        <f t="shared" si="4"/>
        <v>0</v>
      </c>
      <c r="L19" s="92">
        <f t="shared" si="5"/>
        <v>1267</v>
      </c>
      <c r="M19" s="93">
        <v>1149</v>
      </c>
      <c r="N19" s="94">
        <f t="shared" si="6"/>
        <v>2416</v>
      </c>
      <c r="O19" s="18" t="s">
        <v>51</v>
      </c>
      <c r="P19" t="s">
        <v>40</v>
      </c>
    </row>
    <row r="20" spans="1:16" ht="15.75" x14ac:dyDescent="0.25">
      <c r="A20" s="137" t="s">
        <v>220</v>
      </c>
      <c r="B20" s="86">
        <v>2004</v>
      </c>
      <c r="C20" s="88">
        <v>6.38</v>
      </c>
      <c r="D20" s="88">
        <f t="shared" si="0"/>
        <v>9.57</v>
      </c>
      <c r="E20" s="138">
        <f t="shared" si="1"/>
        <v>352</v>
      </c>
      <c r="F20" s="143"/>
      <c r="G20" s="138">
        <f t="shared" si="2"/>
        <v>0</v>
      </c>
      <c r="H20" s="88">
        <v>6.68</v>
      </c>
      <c r="I20" s="138">
        <f t="shared" si="3"/>
        <v>371</v>
      </c>
      <c r="J20" s="143">
        <v>1.35</v>
      </c>
      <c r="K20" s="138">
        <f t="shared" si="4"/>
        <v>460</v>
      </c>
      <c r="L20" s="92">
        <f t="shared" si="5"/>
        <v>1183</v>
      </c>
      <c r="M20" s="93">
        <v>1020</v>
      </c>
      <c r="N20" s="94">
        <f t="shared" si="6"/>
        <v>2203</v>
      </c>
      <c r="O20" s="144" t="s">
        <v>52</v>
      </c>
      <c r="P20" t="s">
        <v>39</v>
      </c>
    </row>
    <row r="21" spans="1:16" ht="15.75" x14ac:dyDescent="0.25">
      <c r="A21" s="137" t="s">
        <v>221</v>
      </c>
      <c r="B21" s="86">
        <v>2005</v>
      </c>
      <c r="C21" s="87">
        <v>6.75</v>
      </c>
      <c r="D21" s="88">
        <f t="shared" si="0"/>
        <v>10.125</v>
      </c>
      <c r="E21" s="138">
        <f t="shared" si="1"/>
        <v>263</v>
      </c>
      <c r="F21" s="140"/>
      <c r="G21" s="138">
        <f t="shared" si="2"/>
        <v>0</v>
      </c>
      <c r="H21" s="90">
        <v>8.5500000000000007</v>
      </c>
      <c r="I21" s="138">
        <f t="shared" si="3"/>
        <v>529</v>
      </c>
      <c r="J21" s="141">
        <v>1.1499999999999999</v>
      </c>
      <c r="K21" s="138">
        <f t="shared" si="4"/>
        <v>266</v>
      </c>
      <c r="L21" s="92">
        <f t="shared" si="5"/>
        <v>1058</v>
      </c>
      <c r="M21" s="93">
        <v>1118</v>
      </c>
      <c r="N21" s="94">
        <f t="shared" si="6"/>
        <v>2176</v>
      </c>
      <c r="O21" s="18" t="s">
        <v>45</v>
      </c>
      <c r="P21" t="s">
        <v>40</v>
      </c>
    </row>
    <row r="22" spans="1:16" ht="15.75" x14ac:dyDescent="0.25">
      <c r="A22" s="137" t="s">
        <v>222</v>
      </c>
      <c r="B22" s="86">
        <v>2005</v>
      </c>
      <c r="C22" s="87">
        <v>6.62</v>
      </c>
      <c r="D22" s="88">
        <f t="shared" si="0"/>
        <v>9.93</v>
      </c>
      <c r="E22" s="138">
        <f t="shared" si="1"/>
        <v>293</v>
      </c>
      <c r="F22" s="140">
        <v>3.72</v>
      </c>
      <c r="G22" s="138">
        <f t="shared" si="2"/>
        <v>317</v>
      </c>
      <c r="H22" s="140">
        <v>8</v>
      </c>
      <c r="I22" s="138">
        <f t="shared" si="3"/>
        <v>482</v>
      </c>
      <c r="J22" s="141"/>
      <c r="K22" s="138">
        <f t="shared" si="4"/>
        <v>0</v>
      </c>
      <c r="L22" s="92">
        <f t="shared" si="5"/>
        <v>1092</v>
      </c>
      <c r="M22" s="93">
        <v>1055</v>
      </c>
      <c r="N22" s="94">
        <f t="shared" si="6"/>
        <v>2147</v>
      </c>
      <c r="O22" s="18" t="s">
        <v>53</v>
      </c>
      <c r="P22" t="s">
        <v>66</v>
      </c>
    </row>
    <row r="23" spans="1:16" ht="15.75" x14ac:dyDescent="0.25">
      <c r="A23" s="137" t="s">
        <v>223</v>
      </c>
      <c r="B23" s="86">
        <v>2005</v>
      </c>
      <c r="C23" s="87">
        <v>6.53</v>
      </c>
      <c r="D23" s="88">
        <f t="shared" si="0"/>
        <v>9.7949999999999999</v>
      </c>
      <c r="E23" s="138">
        <f t="shared" si="1"/>
        <v>314</v>
      </c>
      <c r="F23" s="140"/>
      <c r="G23" s="138">
        <f t="shared" si="2"/>
        <v>0</v>
      </c>
      <c r="H23" s="91">
        <v>7.15</v>
      </c>
      <c r="I23" s="138">
        <f t="shared" si="3"/>
        <v>410</v>
      </c>
      <c r="J23" s="141">
        <v>1.3</v>
      </c>
      <c r="K23" s="138">
        <f t="shared" si="4"/>
        <v>409</v>
      </c>
      <c r="L23" s="92">
        <f t="shared" si="5"/>
        <v>1133</v>
      </c>
      <c r="M23" s="93">
        <v>999</v>
      </c>
      <c r="N23" s="94">
        <f t="shared" si="6"/>
        <v>2132</v>
      </c>
      <c r="O23" s="18" t="s">
        <v>54</v>
      </c>
      <c r="P23" t="s">
        <v>96</v>
      </c>
    </row>
    <row r="24" spans="1:16" ht="15.75" x14ac:dyDescent="0.25">
      <c r="A24" s="137" t="s">
        <v>224</v>
      </c>
      <c r="B24" s="86">
        <v>2004</v>
      </c>
      <c r="C24" s="91">
        <v>6.22</v>
      </c>
      <c r="D24" s="88">
        <f t="shared" si="0"/>
        <v>9.33</v>
      </c>
      <c r="E24" s="138">
        <f t="shared" si="1"/>
        <v>393</v>
      </c>
      <c r="F24" s="143">
        <v>3.85</v>
      </c>
      <c r="G24" s="138">
        <f t="shared" si="2"/>
        <v>355</v>
      </c>
      <c r="H24" s="140">
        <v>6.08</v>
      </c>
      <c r="I24" s="138">
        <f t="shared" si="3"/>
        <v>322</v>
      </c>
      <c r="J24" s="141"/>
      <c r="K24" s="138">
        <f t="shared" si="4"/>
        <v>0</v>
      </c>
      <c r="L24" s="92">
        <f t="shared" si="5"/>
        <v>1070</v>
      </c>
      <c r="M24" s="93">
        <v>983</v>
      </c>
      <c r="N24" s="94">
        <f t="shared" si="6"/>
        <v>2053</v>
      </c>
      <c r="O24" s="144" t="s">
        <v>55</v>
      </c>
      <c r="P24" t="s">
        <v>40</v>
      </c>
    </row>
    <row r="25" spans="1:16" ht="15.75" x14ac:dyDescent="0.25">
      <c r="A25" s="137" t="s">
        <v>225</v>
      </c>
      <c r="B25" s="86">
        <v>2004</v>
      </c>
      <c r="C25" s="87">
        <v>6.53</v>
      </c>
      <c r="D25" s="88">
        <f t="shared" si="0"/>
        <v>9.7949999999999999</v>
      </c>
      <c r="E25" s="138">
        <f t="shared" si="1"/>
        <v>314</v>
      </c>
      <c r="F25" s="143">
        <v>3.95</v>
      </c>
      <c r="G25" s="138">
        <f t="shared" si="2"/>
        <v>385</v>
      </c>
      <c r="H25" s="88">
        <v>6.28</v>
      </c>
      <c r="I25" s="138">
        <f t="shared" si="3"/>
        <v>338</v>
      </c>
      <c r="J25" s="143"/>
      <c r="K25" s="138">
        <f t="shared" si="4"/>
        <v>0</v>
      </c>
      <c r="L25" s="92">
        <f t="shared" si="5"/>
        <v>1037</v>
      </c>
      <c r="M25" s="93">
        <v>1014</v>
      </c>
      <c r="N25" s="94">
        <f t="shared" si="6"/>
        <v>2051</v>
      </c>
      <c r="O25" s="18" t="s">
        <v>56</v>
      </c>
      <c r="P25" t="s">
        <v>38</v>
      </c>
    </row>
    <row r="26" spans="1:16" ht="15.75" x14ac:dyDescent="0.25">
      <c r="A26" s="137" t="s">
        <v>226</v>
      </c>
      <c r="B26" s="86">
        <v>2004</v>
      </c>
      <c r="C26" s="87">
        <v>6.79</v>
      </c>
      <c r="D26" s="88">
        <f t="shared" si="0"/>
        <v>10.185</v>
      </c>
      <c r="E26" s="138">
        <f t="shared" si="1"/>
        <v>254</v>
      </c>
      <c r="F26" s="140">
        <v>3.36</v>
      </c>
      <c r="G26" s="138">
        <f t="shared" si="2"/>
        <v>220</v>
      </c>
      <c r="H26" s="140">
        <v>8.65</v>
      </c>
      <c r="I26" s="138">
        <f t="shared" si="3"/>
        <v>538</v>
      </c>
      <c r="J26" s="141"/>
      <c r="K26" s="138">
        <f t="shared" si="4"/>
        <v>0</v>
      </c>
      <c r="L26" s="92">
        <f t="shared" si="5"/>
        <v>1012</v>
      </c>
      <c r="M26" s="93">
        <v>886</v>
      </c>
      <c r="N26" s="94">
        <f t="shared" si="6"/>
        <v>1898</v>
      </c>
      <c r="O26" s="18" t="s">
        <v>57</v>
      </c>
      <c r="P26" t="s">
        <v>151</v>
      </c>
    </row>
    <row r="27" spans="1:16" ht="15.75" x14ac:dyDescent="0.25">
      <c r="A27" s="137" t="s">
        <v>227</v>
      </c>
      <c r="B27" s="86">
        <v>2004</v>
      </c>
      <c r="C27" s="87">
        <v>6.51</v>
      </c>
      <c r="D27" s="88">
        <f t="shared" si="0"/>
        <v>9.7650000000000006</v>
      </c>
      <c r="E27" s="138">
        <f t="shared" si="1"/>
        <v>319</v>
      </c>
      <c r="F27" s="140">
        <v>3.52</v>
      </c>
      <c r="G27" s="138">
        <f t="shared" si="2"/>
        <v>262</v>
      </c>
      <c r="H27" s="91">
        <v>5.92</v>
      </c>
      <c r="I27" s="138">
        <f t="shared" si="3"/>
        <v>309</v>
      </c>
      <c r="J27" s="141"/>
      <c r="K27" s="138">
        <f t="shared" si="4"/>
        <v>0</v>
      </c>
      <c r="L27" s="92">
        <f t="shared" si="5"/>
        <v>890</v>
      </c>
      <c r="M27" s="93">
        <v>852</v>
      </c>
      <c r="N27" s="94">
        <f t="shared" si="6"/>
        <v>1742</v>
      </c>
      <c r="O27" s="18" t="s">
        <v>58</v>
      </c>
      <c r="P27" t="s">
        <v>38</v>
      </c>
    </row>
    <row r="28" spans="1:16" ht="15.75" x14ac:dyDescent="0.25">
      <c r="A28" s="137" t="s">
        <v>228</v>
      </c>
      <c r="B28" s="86">
        <v>2005</v>
      </c>
      <c r="C28" s="87">
        <v>6.68</v>
      </c>
      <c r="D28" s="88">
        <f t="shared" si="0"/>
        <v>10.02</v>
      </c>
      <c r="E28" s="138">
        <f t="shared" si="1"/>
        <v>279</v>
      </c>
      <c r="F28" s="143">
        <v>3.55</v>
      </c>
      <c r="G28" s="138">
        <f t="shared" si="2"/>
        <v>270</v>
      </c>
      <c r="H28" s="88">
        <v>5.45</v>
      </c>
      <c r="I28" s="138">
        <f t="shared" si="3"/>
        <v>271</v>
      </c>
      <c r="J28" s="143"/>
      <c r="K28" s="138">
        <f t="shared" si="4"/>
        <v>0</v>
      </c>
      <c r="L28" s="92">
        <f t="shared" si="5"/>
        <v>820</v>
      </c>
      <c r="M28" s="93">
        <v>814</v>
      </c>
      <c r="N28" s="94">
        <f t="shared" si="6"/>
        <v>1634</v>
      </c>
      <c r="O28" s="144" t="s">
        <v>59</v>
      </c>
      <c r="P28" t="s">
        <v>37</v>
      </c>
    </row>
    <row r="29" spans="1:16" ht="15.75" x14ac:dyDescent="0.25">
      <c r="A29" s="137" t="s">
        <v>229</v>
      </c>
      <c r="B29" s="86"/>
      <c r="C29" s="87">
        <v>6.16</v>
      </c>
      <c r="D29" s="88">
        <f t="shared" si="0"/>
        <v>9.24</v>
      </c>
      <c r="E29" s="145">
        <f t="shared" si="1"/>
        <v>409</v>
      </c>
      <c r="F29" s="140"/>
      <c r="G29" s="138">
        <f t="shared" si="2"/>
        <v>0</v>
      </c>
      <c r="H29" s="90">
        <v>8.85</v>
      </c>
      <c r="I29" s="138">
        <f t="shared" si="3"/>
        <v>555</v>
      </c>
      <c r="J29" s="141">
        <v>1.47</v>
      </c>
      <c r="K29" s="138">
        <f t="shared" si="4"/>
        <v>588</v>
      </c>
      <c r="L29" s="92">
        <f t="shared" si="5"/>
        <v>1552</v>
      </c>
      <c r="M29" s="93">
        <v>0</v>
      </c>
      <c r="N29" s="94">
        <f t="shared" si="6"/>
        <v>1552</v>
      </c>
      <c r="O29" s="18" t="s">
        <v>60</v>
      </c>
      <c r="P29" t="s">
        <v>214</v>
      </c>
    </row>
    <row r="30" spans="1:16" ht="15.75" x14ac:dyDescent="0.25">
      <c r="A30" s="137" t="s">
        <v>230</v>
      </c>
      <c r="B30" s="86">
        <v>2005</v>
      </c>
      <c r="C30" s="96">
        <v>6.71</v>
      </c>
      <c r="D30" s="88">
        <f t="shared" si="0"/>
        <v>10.065</v>
      </c>
      <c r="E30" s="138">
        <f t="shared" si="1"/>
        <v>272</v>
      </c>
      <c r="F30" s="143">
        <v>3.18</v>
      </c>
      <c r="G30" s="138">
        <f t="shared" si="2"/>
        <v>175</v>
      </c>
      <c r="H30" s="88">
        <v>5.55</v>
      </c>
      <c r="I30" s="138">
        <f t="shared" si="3"/>
        <v>279</v>
      </c>
      <c r="J30" s="140"/>
      <c r="K30" s="138">
        <f t="shared" si="4"/>
        <v>0</v>
      </c>
      <c r="L30" s="92">
        <f t="shared" si="5"/>
        <v>726</v>
      </c>
      <c r="M30" s="93">
        <v>743</v>
      </c>
      <c r="N30" s="94">
        <f t="shared" si="6"/>
        <v>1469</v>
      </c>
      <c r="O30" s="18" t="s">
        <v>83</v>
      </c>
      <c r="P30" t="s">
        <v>40</v>
      </c>
    </row>
    <row r="31" spans="1:16" ht="15.75" x14ac:dyDescent="0.25">
      <c r="A31" s="137" t="s">
        <v>231</v>
      </c>
      <c r="B31" s="86">
        <v>2004</v>
      </c>
      <c r="C31" s="96">
        <v>6.46</v>
      </c>
      <c r="D31" s="88">
        <f t="shared" si="0"/>
        <v>9.69</v>
      </c>
      <c r="E31" s="138">
        <f t="shared" si="1"/>
        <v>332</v>
      </c>
      <c r="F31" s="143"/>
      <c r="G31" s="138">
        <f t="shared" si="2"/>
        <v>0</v>
      </c>
      <c r="H31" s="90">
        <v>6.6</v>
      </c>
      <c r="I31" s="138">
        <f t="shared" si="3"/>
        <v>364</v>
      </c>
      <c r="J31" s="140"/>
      <c r="K31" s="138">
        <f t="shared" si="4"/>
        <v>0</v>
      </c>
      <c r="L31" s="92">
        <f t="shared" si="5"/>
        <v>696</v>
      </c>
      <c r="M31" s="93">
        <v>631</v>
      </c>
      <c r="N31" s="94">
        <f t="shared" si="6"/>
        <v>1327</v>
      </c>
      <c r="O31" s="18" t="s">
        <v>85</v>
      </c>
      <c r="P31" t="s">
        <v>39</v>
      </c>
    </row>
    <row r="32" spans="1:16" ht="15.75" x14ac:dyDescent="0.25">
      <c r="A32" s="137" t="s">
        <v>232</v>
      </c>
      <c r="B32" s="86"/>
      <c r="C32" s="87">
        <v>5.81</v>
      </c>
      <c r="D32" s="88">
        <f t="shared" si="0"/>
        <v>8.7149999999999999</v>
      </c>
      <c r="E32" s="145">
        <f t="shared" si="1"/>
        <v>508</v>
      </c>
      <c r="F32" s="140">
        <v>4.53</v>
      </c>
      <c r="G32" s="138">
        <f t="shared" si="2"/>
        <v>574</v>
      </c>
      <c r="H32" s="90"/>
      <c r="I32" s="138">
        <f t="shared" si="3"/>
        <v>0</v>
      </c>
      <c r="J32" s="141">
        <v>1.1000000000000001</v>
      </c>
      <c r="K32" s="138">
        <f t="shared" si="4"/>
        <v>222</v>
      </c>
      <c r="L32" s="92">
        <f t="shared" si="5"/>
        <v>1304</v>
      </c>
      <c r="M32" s="93">
        <v>0</v>
      </c>
      <c r="N32" s="94">
        <f t="shared" si="6"/>
        <v>1304</v>
      </c>
      <c r="O32" s="144" t="s">
        <v>87</v>
      </c>
      <c r="P32" t="s">
        <v>98</v>
      </c>
    </row>
    <row r="33" spans="1:16" ht="15.75" x14ac:dyDescent="0.25">
      <c r="A33" s="137" t="s">
        <v>233</v>
      </c>
      <c r="B33" s="86">
        <v>2004</v>
      </c>
      <c r="C33" s="87">
        <v>0</v>
      </c>
      <c r="D33" s="88">
        <f t="shared" si="0"/>
        <v>0</v>
      </c>
      <c r="E33" s="138">
        <f t="shared" si="1"/>
        <v>0</v>
      </c>
      <c r="F33" s="140">
        <v>0</v>
      </c>
      <c r="G33" s="138">
        <f t="shared" si="2"/>
        <v>0</v>
      </c>
      <c r="H33" s="90">
        <v>0</v>
      </c>
      <c r="I33" s="138">
        <f t="shared" si="3"/>
        <v>0</v>
      </c>
      <c r="J33" s="141"/>
      <c r="K33" s="138">
        <f t="shared" si="4"/>
        <v>0</v>
      </c>
      <c r="L33" s="92">
        <f t="shared" si="5"/>
        <v>0</v>
      </c>
      <c r="M33" s="93">
        <v>1165</v>
      </c>
      <c r="N33" s="94">
        <f t="shared" si="6"/>
        <v>1165</v>
      </c>
      <c r="O33" s="18" t="s">
        <v>89</v>
      </c>
    </row>
    <row r="34" spans="1:16" ht="15.75" x14ac:dyDescent="0.25">
      <c r="A34" s="137" t="s">
        <v>234</v>
      </c>
      <c r="B34" s="86">
        <v>2005</v>
      </c>
      <c r="C34" s="87">
        <v>0</v>
      </c>
      <c r="D34" s="88">
        <f t="shared" si="0"/>
        <v>0</v>
      </c>
      <c r="E34" s="138">
        <f t="shared" si="1"/>
        <v>0</v>
      </c>
      <c r="F34" s="140">
        <v>0</v>
      </c>
      <c r="G34" s="138">
        <f t="shared" si="2"/>
        <v>0</v>
      </c>
      <c r="H34" s="90">
        <v>0</v>
      </c>
      <c r="I34" s="138">
        <f t="shared" si="3"/>
        <v>0</v>
      </c>
      <c r="J34" s="141"/>
      <c r="K34" s="138">
        <f t="shared" si="4"/>
        <v>0</v>
      </c>
      <c r="L34" s="92">
        <f t="shared" si="5"/>
        <v>0</v>
      </c>
      <c r="M34" s="93">
        <v>1073</v>
      </c>
      <c r="N34" s="94">
        <f t="shared" si="6"/>
        <v>1073</v>
      </c>
      <c r="O34" s="18" t="s">
        <v>91</v>
      </c>
    </row>
    <row r="35" spans="1:16" ht="15.75" x14ac:dyDescent="0.25">
      <c r="A35" s="137" t="s">
        <v>235</v>
      </c>
      <c r="B35" s="86">
        <v>2005</v>
      </c>
      <c r="C35" s="96">
        <v>0</v>
      </c>
      <c r="D35" s="88">
        <f t="shared" si="0"/>
        <v>0</v>
      </c>
      <c r="E35" s="138">
        <f t="shared" si="1"/>
        <v>0</v>
      </c>
      <c r="F35" s="143">
        <v>0</v>
      </c>
      <c r="G35" s="138">
        <f t="shared" si="2"/>
        <v>0</v>
      </c>
      <c r="H35" s="88">
        <v>0</v>
      </c>
      <c r="I35" s="138">
        <f t="shared" si="3"/>
        <v>0</v>
      </c>
      <c r="J35" s="140"/>
      <c r="K35" s="138">
        <f t="shared" si="4"/>
        <v>0</v>
      </c>
      <c r="L35" s="92">
        <f t="shared" si="5"/>
        <v>0</v>
      </c>
      <c r="M35" s="93">
        <v>1063</v>
      </c>
      <c r="N35" s="94">
        <f t="shared" si="6"/>
        <v>1063</v>
      </c>
      <c r="O35" s="18" t="s">
        <v>93</v>
      </c>
    </row>
    <row r="36" spans="1:16" ht="15.75" x14ac:dyDescent="0.25">
      <c r="A36" s="137" t="s">
        <v>236</v>
      </c>
      <c r="B36" s="86">
        <v>2005</v>
      </c>
      <c r="C36" s="96">
        <v>0</v>
      </c>
      <c r="D36" s="88">
        <f t="shared" si="0"/>
        <v>0</v>
      </c>
      <c r="E36" s="138">
        <f t="shared" si="1"/>
        <v>0</v>
      </c>
      <c r="F36" s="143">
        <v>0</v>
      </c>
      <c r="G36" s="138">
        <f t="shared" si="2"/>
        <v>0</v>
      </c>
      <c r="H36" s="90">
        <v>0</v>
      </c>
      <c r="I36" s="138">
        <f t="shared" si="3"/>
        <v>0</v>
      </c>
      <c r="J36" s="140"/>
      <c r="K36" s="138">
        <f t="shared" si="4"/>
        <v>0</v>
      </c>
      <c r="L36" s="92">
        <f t="shared" si="5"/>
        <v>0</v>
      </c>
      <c r="M36" s="93">
        <v>1059</v>
      </c>
      <c r="N36" s="94">
        <f t="shared" si="6"/>
        <v>1059</v>
      </c>
      <c r="O36" s="144" t="s">
        <v>122</v>
      </c>
    </row>
    <row r="37" spans="1:16" ht="15.75" x14ac:dyDescent="0.25">
      <c r="A37" s="137" t="s">
        <v>237</v>
      </c>
      <c r="B37" s="86">
        <v>2005</v>
      </c>
      <c r="C37" s="87">
        <v>0</v>
      </c>
      <c r="D37" s="88">
        <f t="shared" si="0"/>
        <v>0</v>
      </c>
      <c r="E37" s="138">
        <f t="shared" si="1"/>
        <v>0</v>
      </c>
      <c r="F37" s="140">
        <v>0</v>
      </c>
      <c r="G37" s="138">
        <f t="shared" si="2"/>
        <v>0</v>
      </c>
      <c r="H37" s="90">
        <v>0</v>
      </c>
      <c r="I37" s="138">
        <f t="shared" si="3"/>
        <v>0</v>
      </c>
      <c r="J37" s="141"/>
      <c r="K37" s="138">
        <f t="shared" si="4"/>
        <v>0</v>
      </c>
      <c r="L37" s="92">
        <f t="shared" si="5"/>
        <v>0</v>
      </c>
      <c r="M37" s="93">
        <v>1044</v>
      </c>
      <c r="N37" s="94">
        <f t="shared" si="6"/>
        <v>1044</v>
      </c>
      <c r="O37" s="18" t="s">
        <v>124</v>
      </c>
    </row>
    <row r="38" spans="1:16" ht="15.75" x14ac:dyDescent="0.25">
      <c r="A38" s="137" t="s">
        <v>238</v>
      </c>
      <c r="B38" s="86">
        <v>2005</v>
      </c>
      <c r="C38" s="87">
        <v>0</v>
      </c>
      <c r="D38" s="88">
        <f t="shared" si="0"/>
        <v>0</v>
      </c>
      <c r="E38" s="138">
        <f t="shared" si="1"/>
        <v>0</v>
      </c>
      <c r="F38" s="140">
        <v>0</v>
      </c>
      <c r="G38" s="138">
        <f t="shared" si="2"/>
        <v>0</v>
      </c>
      <c r="H38" s="140">
        <v>0</v>
      </c>
      <c r="I38" s="138">
        <f t="shared" si="3"/>
        <v>0</v>
      </c>
      <c r="J38" s="141"/>
      <c r="K38" s="138">
        <f t="shared" si="4"/>
        <v>0</v>
      </c>
      <c r="L38" s="92">
        <f t="shared" si="5"/>
        <v>0</v>
      </c>
      <c r="M38" s="93">
        <v>1004</v>
      </c>
      <c r="N38" s="94">
        <f t="shared" si="6"/>
        <v>1004</v>
      </c>
      <c r="O38" s="18" t="s">
        <v>126</v>
      </c>
    </row>
    <row r="39" spans="1:16" ht="15.75" x14ac:dyDescent="0.25">
      <c r="A39" s="137" t="s">
        <v>239</v>
      </c>
      <c r="B39" s="86">
        <v>2005</v>
      </c>
      <c r="C39" s="87">
        <v>0</v>
      </c>
      <c r="D39" s="88">
        <f t="shared" si="0"/>
        <v>0</v>
      </c>
      <c r="E39" s="138">
        <f t="shared" si="1"/>
        <v>0</v>
      </c>
      <c r="F39" s="143">
        <v>0</v>
      </c>
      <c r="G39" s="138">
        <f t="shared" si="2"/>
        <v>0</v>
      </c>
      <c r="H39" s="88">
        <v>0</v>
      </c>
      <c r="I39" s="138">
        <f t="shared" si="3"/>
        <v>0</v>
      </c>
      <c r="J39" s="143"/>
      <c r="K39" s="138">
        <f t="shared" si="4"/>
        <v>0</v>
      </c>
      <c r="L39" s="92">
        <f t="shared" si="5"/>
        <v>0</v>
      </c>
      <c r="M39" s="93">
        <v>972</v>
      </c>
      <c r="N39" s="94">
        <f t="shared" si="6"/>
        <v>972</v>
      </c>
      <c r="O39" s="18" t="s">
        <v>128</v>
      </c>
    </row>
    <row r="40" spans="1:16" ht="15.75" x14ac:dyDescent="0.25">
      <c r="A40" s="137" t="s">
        <v>240</v>
      </c>
      <c r="B40" s="86">
        <v>2005</v>
      </c>
      <c r="C40" s="87">
        <v>0</v>
      </c>
      <c r="D40" s="88">
        <f t="shared" si="0"/>
        <v>0</v>
      </c>
      <c r="E40" s="138">
        <f t="shared" si="1"/>
        <v>0</v>
      </c>
      <c r="F40" s="143">
        <v>0</v>
      </c>
      <c r="G40" s="138">
        <f t="shared" si="2"/>
        <v>0</v>
      </c>
      <c r="H40" s="88">
        <v>0</v>
      </c>
      <c r="I40" s="138">
        <f t="shared" si="3"/>
        <v>0</v>
      </c>
      <c r="J40" s="143">
        <v>0</v>
      </c>
      <c r="K40" s="138">
        <f t="shared" si="4"/>
        <v>0</v>
      </c>
      <c r="L40" s="92">
        <f t="shared" si="5"/>
        <v>0</v>
      </c>
      <c r="M40" s="93">
        <v>796</v>
      </c>
      <c r="N40" s="94">
        <f t="shared" si="6"/>
        <v>796</v>
      </c>
      <c r="O40" s="144" t="s">
        <v>130</v>
      </c>
      <c r="P40" t="s">
        <v>40</v>
      </c>
    </row>
    <row r="41" spans="1:16" ht="16.5" thickBot="1" x14ac:dyDescent="0.3">
      <c r="A41" s="23" t="s">
        <v>241</v>
      </c>
      <c r="B41" s="113">
        <v>2005</v>
      </c>
      <c r="C41" s="146">
        <v>0</v>
      </c>
      <c r="D41" s="115">
        <f t="shared" si="0"/>
        <v>0</v>
      </c>
      <c r="E41" s="147">
        <f t="shared" si="1"/>
        <v>0</v>
      </c>
      <c r="F41" s="117">
        <v>0</v>
      </c>
      <c r="G41" s="147">
        <f t="shared" si="2"/>
        <v>0</v>
      </c>
      <c r="H41" s="117">
        <v>0</v>
      </c>
      <c r="I41" s="147">
        <f t="shared" si="3"/>
        <v>0</v>
      </c>
      <c r="J41" s="148">
        <v>0</v>
      </c>
      <c r="K41" s="147">
        <f t="shared" si="4"/>
        <v>0</v>
      </c>
      <c r="L41" s="149">
        <f t="shared" si="5"/>
        <v>0</v>
      </c>
      <c r="M41" s="119">
        <v>530</v>
      </c>
      <c r="N41" s="150">
        <f t="shared" si="6"/>
        <v>530</v>
      </c>
      <c r="O41" s="151" t="s">
        <v>132</v>
      </c>
    </row>
    <row r="42" spans="1:16" ht="15.75" x14ac:dyDescent="0.25">
      <c r="A42" s="152"/>
      <c r="B42" s="152"/>
      <c r="C42" s="153"/>
      <c r="D42" s="154"/>
      <c r="E42" s="155"/>
      <c r="F42" s="156"/>
      <c r="G42" s="155"/>
      <c r="H42" s="157"/>
      <c r="I42" s="155"/>
      <c r="J42" s="158"/>
      <c r="K42" s="155"/>
      <c r="L42" s="159"/>
      <c r="M42" s="112"/>
      <c r="N42" s="160"/>
      <c r="O42" s="161"/>
    </row>
    <row r="43" spans="1:16" ht="15.75" x14ac:dyDescent="0.25">
      <c r="A43" s="82"/>
      <c r="B43" s="82"/>
      <c r="C43" s="47"/>
      <c r="D43" s="38"/>
      <c r="E43" s="122"/>
      <c r="F43" s="104"/>
      <c r="G43" s="122"/>
      <c r="H43" s="38"/>
      <c r="I43" s="122"/>
      <c r="J43" s="41"/>
      <c r="K43" s="122"/>
      <c r="L43" s="43"/>
      <c r="M43" s="44"/>
      <c r="N43" s="45"/>
      <c r="O43" s="42"/>
    </row>
    <row r="44" spans="1:16" ht="15.75" x14ac:dyDescent="0.25">
      <c r="A44" s="82"/>
      <c r="B44" s="82"/>
      <c r="C44" s="47"/>
      <c r="D44" s="38"/>
      <c r="E44" s="122"/>
      <c r="F44" s="104"/>
      <c r="G44" s="122"/>
      <c r="H44" s="40"/>
      <c r="I44" s="122"/>
      <c r="J44" s="41"/>
      <c r="K44" s="49"/>
      <c r="L44" s="43"/>
      <c r="M44" s="44"/>
      <c r="N44" s="45"/>
      <c r="O44" s="162"/>
    </row>
    <row r="45" spans="1:16" x14ac:dyDescent="0.25">
      <c r="A45" s="42"/>
      <c r="B45" s="42"/>
      <c r="C45" s="42"/>
      <c r="D45" s="42"/>
      <c r="E45" s="42"/>
      <c r="F45" s="42"/>
      <c r="G45" s="42"/>
      <c r="H45" s="42"/>
      <c r="I45" s="122"/>
      <c r="J45" s="42"/>
      <c r="K45" s="42"/>
      <c r="L45" s="42"/>
      <c r="M45" s="42"/>
      <c r="N45" s="42"/>
      <c r="O45" s="42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8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42.42578125" bestFit="1" customWidth="1"/>
    <col min="2" max="2" width="6.85546875" customWidth="1"/>
    <col min="3" max="3" width="8.28515625" customWidth="1"/>
    <col min="5" max="5" width="7.5703125" customWidth="1"/>
    <col min="6" max="6" width="9.42578125" customWidth="1"/>
    <col min="7" max="7" width="7.5703125" customWidth="1"/>
    <col min="8" max="8" width="13.42578125" customWidth="1"/>
    <col min="9" max="9" width="7.28515625" customWidth="1"/>
    <col min="14" max="14" width="15.28515625" customWidth="1"/>
  </cols>
  <sheetData>
    <row r="3" spans="1:16" ht="15.75" thickBot="1" x14ac:dyDescent="0.3"/>
    <row r="4" spans="1:16" ht="23.25" x14ac:dyDescent="0.35">
      <c r="A4" s="1" t="s">
        <v>32</v>
      </c>
      <c r="B4" s="24"/>
      <c r="C4" s="2"/>
      <c r="D4" s="2"/>
      <c r="E4" s="3"/>
      <c r="F4" s="3"/>
      <c r="G4" s="3"/>
      <c r="H4" s="2"/>
      <c r="I4" s="3"/>
      <c r="J4" s="4"/>
      <c r="K4" s="3"/>
      <c r="L4" s="2"/>
      <c r="M4" s="14"/>
      <c r="N4" s="15"/>
      <c r="O4" s="16"/>
    </row>
    <row r="5" spans="1:16" x14ac:dyDescent="0.25">
      <c r="A5" s="5"/>
      <c r="B5" s="7"/>
      <c r="C5" s="6"/>
      <c r="D5" s="6"/>
      <c r="E5" s="7"/>
      <c r="F5" s="7"/>
      <c r="G5" s="7"/>
      <c r="H5" s="6"/>
      <c r="I5" s="7"/>
      <c r="J5" s="6"/>
      <c r="K5" s="7"/>
      <c r="L5" s="6"/>
      <c r="M5" s="13"/>
      <c r="N5" s="17"/>
      <c r="O5" s="18"/>
    </row>
    <row r="6" spans="1:16" ht="23.25" x14ac:dyDescent="0.35">
      <c r="A6" s="8" t="s">
        <v>13</v>
      </c>
      <c r="B6" s="25"/>
      <c r="C6" s="6"/>
      <c r="D6" s="6"/>
      <c r="E6" s="7"/>
      <c r="F6" s="9" t="s">
        <v>242</v>
      </c>
      <c r="G6" s="7"/>
      <c r="H6" s="6"/>
      <c r="I6" s="7"/>
      <c r="J6" s="6"/>
      <c r="K6" s="7"/>
      <c r="L6" s="6"/>
      <c r="M6" s="13"/>
      <c r="N6" s="17"/>
      <c r="O6" s="18"/>
    </row>
    <row r="7" spans="1:16" x14ac:dyDescent="0.25">
      <c r="A7" s="10">
        <v>43543</v>
      </c>
      <c r="B7" s="26"/>
      <c r="C7" s="6"/>
      <c r="D7" s="6"/>
      <c r="E7" s="7"/>
      <c r="F7" s="7"/>
      <c r="G7" s="7"/>
      <c r="H7" s="6"/>
      <c r="I7" s="7"/>
      <c r="J7" s="6"/>
      <c r="K7" s="7"/>
      <c r="L7" s="11"/>
      <c r="M7" s="13"/>
      <c r="N7" s="17"/>
      <c r="O7" s="18"/>
    </row>
    <row r="8" spans="1:16" x14ac:dyDescent="0.25">
      <c r="A8" s="10"/>
      <c r="B8" s="26"/>
      <c r="C8" s="6"/>
      <c r="D8" s="6"/>
      <c r="E8" s="7"/>
      <c r="F8" s="7"/>
      <c r="G8" s="7"/>
      <c r="H8" s="6"/>
      <c r="I8" s="7"/>
      <c r="J8" s="6"/>
      <c r="K8" s="7"/>
      <c r="L8" s="11"/>
      <c r="M8" s="13"/>
      <c r="N8" s="17"/>
      <c r="O8" s="18"/>
    </row>
    <row r="9" spans="1:16" x14ac:dyDescent="0.25">
      <c r="A9" s="10"/>
      <c r="B9" s="26"/>
      <c r="C9" s="6"/>
      <c r="D9" s="6"/>
      <c r="E9" s="7"/>
      <c r="F9" s="7"/>
      <c r="G9" s="7"/>
      <c r="H9" s="6"/>
      <c r="I9" s="7"/>
      <c r="J9" s="6"/>
      <c r="K9" s="7"/>
      <c r="L9" s="11"/>
      <c r="M9" s="13"/>
      <c r="N9" s="17"/>
      <c r="O9" s="18"/>
    </row>
    <row r="10" spans="1:16" ht="15.75" thickBot="1" x14ac:dyDescent="0.3">
      <c r="A10" s="5" t="s">
        <v>33</v>
      </c>
      <c r="B10" s="7"/>
      <c r="C10" s="6"/>
      <c r="D10" s="6"/>
      <c r="E10" s="7"/>
      <c r="F10" s="7"/>
      <c r="G10" s="7"/>
      <c r="H10" s="6"/>
      <c r="I10" s="7"/>
      <c r="J10" s="6"/>
      <c r="K10" s="7"/>
      <c r="L10" s="6"/>
      <c r="M10" s="13"/>
      <c r="N10" s="17"/>
      <c r="O10" s="18"/>
    </row>
    <row r="11" spans="1:16" x14ac:dyDescent="0.25">
      <c r="A11" s="19" t="s">
        <v>0</v>
      </c>
      <c r="B11" s="27"/>
      <c r="C11" s="12" t="s">
        <v>1</v>
      </c>
      <c r="D11" s="12" t="s">
        <v>2</v>
      </c>
      <c r="E11" s="12" t="s">
        <v>3</v>
      </c>
      <c r="F11" s="20" t="s">
        <v>11</v>
      </c>
      <c r="G11" s="12" t="s">
        <v>3</v>
      </c>
      <c r="H11" s="20" t="s">
        <v>12</v>
      </c>
      <c r="I11" s="12" t="s">
        <v>3</v>
      </c>
      <c r="J11" s="12" t="s">
        <v>4</v>
      </c>
      <c r="K11" s="12" t="s">
        <v>3</v>
      </c>
      <c r="L11" s="12" t="s">
        <v>34</v>
      </c>
      <c r="M11" s="12" t="s">
        <v>35</v>
      </c>
      <c r="N11" s="21" t="s">
        <v>5</v>
      </c>
      <c r="O11" s="22" t="s">
        <v>6</v>
      </c>
    </row>
    <row r="12" spans="1:16" ht="16.5" thickBot="1" x14ac:dyDescent="0.3">
      <c r="A12" s="59"/>
      <c r="B12" s="28"/>
      <c r="C12" s="29"/>
      <c r="D12" s="30"/>
      <c r="E12" s="30"/>
      <c r="F12" s="30" t="s">
        <v>7</v>
      </c>
      <c r="G12" s="30"/>
      <c r="H12" s="30" t="s">
        <v>7</v>
      </c>
      <c r="I12" s="30"/>
      <c r="J12" s="31"/>
      <c r="K12" s="30"/>
      <c r="L12" s="30" t="s">
        <v>8</v>
      </c>
      <c r="M12" s="32" t="s">
        <v>8</v>
      </c>
      <c r="N12" s="33" t="s">
        <v>9</v>
      </c>
      <c r="O12" s="34" t="s">
        <v>10</v>
      </c>
      <c r="P12" t="s">
        <v>36</v>
      </c>
    </row>
    <row r="13" spans="1:16" ht="16.5" thickBot="1" x14ac:dyDescent="0.3">
      <c r="A13" s="97" t="s">
        <v>243</v>
      </c>
      <c r="B13" s="78">
        <v>2004</v>
      </c>
      <c r="C13" s="163">
        <v>5.34</v>
      </c>
      <c r="D13" s="63">
        <f t="shared" ref="D13:D33" si="0">C13/4*6</f>
        <v>8.01</v>
      </c>
      <c r="E13" s="164">
        <f t="shared" ref="E13:E33" si="1">IF(D13&lt;&gt;0,INT(8*(17.78-D13)^1.7),0)</f>
        <v>385</v>
      </c>
      <c r="F13" s="99">
        <v>5.25</v>
      </c>
      <c r="G13" s="64">
        <f t="shared" ref="G13:G21" si="2">IF(F13&lt;&gt;0,INT(0.14354*((F13*100)-220)^1.41),0)</f>
        <v>456</v>
      </c>
      <c r="H13" s="99">
        <v>10.75</v>
      </c>
      <c r="I13" s="64">
        <f>IF(H13&lt;&gt;0,INT(51.39*(H13-1.5)^1),0)</f>
        <v>475</v>
      </c>
      <c r="J13" s="99"/>
      <c r="K13" s="64"/>
      <c r="L13" s="68">
        <f t="shared" ref="L13:L58" si="3">E13+G13+I13+K13</f>
        <v>1316</v>
      </c>
      <c r="M13" s="165">
        <v>1327</v>
      </c>
      <c r="N13" s="70">
        <f t="shared" ref="N13:N58" si="4">L13+M13</f>
        <v>2643</v>
      </c>
      <c r="O13" s="80" t="s">
        <v>44</v>
      </c>
      <c r="P13" t="s">
        <v>214</v>
      </c>
    </row>
    <row r="14" spans="1:16" ht="16.5" thickBot="1" x14ac:dyDescent="0.3">
      <c r="A14" s="81" t="s">
        <v>244</v>
      </c>
      <c r="B14" s="82">
        <v>2004</v>
      </c>
      <c r="C14" s="37">
        <v>5.55</v>
      </c>
      <c r="D14" s="38">
        <f t="shared" si="0"/>
        <v>8.3249999999999993</v>
      </c>
      <c r="E14" s="166">
        <f t="shared" si="1"/>
        <v>364</v>
      </c>
      <c r="F14" s="104"/>
      <c r="G14" s="49">
        <f t="shared" si="2"/>
        <v>0</v>
      </c>
      <c r="H14" s="104">
        <v>9.44</v>
      </c>
      <c r="I14" s="49">
        <f>IF(H14&lt;&gt;0,INT(51.39*(H14-1.5)^1),0)</f>
        <v>408</v>
      </c>
      <c r="J14" s="104">
        <v>1.65</v>
      </c>
      <c r="K14" s="49">
        <f>IF(J14&lt;&gt;0,INT(0.8465*((J14*100)-75)^1.44),0)</f>
        <v>551</v>
      </c>
      <c r="L14" s="43">
        <f t="shared" si="3"/>
        <v>1323</v>
      </c>
      <c r="M14" s="167">
        <v>1266</v>
      </c>
      <c r="N14" s="45">
        <f t="shared" si="4"/>
        <v>2589</v>
      </c>
      <c r="O14" s="80" t="s">
        <v>48</v>
      </c>
      <c r="P14" t="s">
        <v>214</v>
      </c>
    </row>
    <row r="15" spans="1:16" ht="16.5" thickBot="1" x14ac:dyDescent="0.3">
      <c r="A15" s="168" t="s">
        <v>245</v>
      </c>
      <c r="B15" s="169">
        <v>2003</v>
      </c>
      <c r="C15" s="47">
        <v>5.58</v>
      </c>
      <c r="D15" s="38">
        <f t="shared" si="0"/>
        <v>8.370000000000001</v>
      </c>
      <c r="E15" s="166">
        <f t="shared" si="1"/>
        <v>361</v>
      </c>
      <c r="F15" s="41">
        <v>5.32</v>
      </c>
      <c r="G15" s="49">
        <f t="shared" si="2"/>
        <v>471</v>
      </c>
      <c r="H15" s="41">
        <v>11.3</v>
      </c>
      <c r="I15" s="49">
        <f>IF(H15&lt;&gt;0,INT(51.39*(H15-1.5)^1),0)</f>
        <v>503</v>
      </c>
      <c r="J15" s="40"/>
      <c r="K15" s="49"/>
      <c r="L15" s="43">
        <f t="shared" si="3"/>
        <v>1335</v>
      </c>
      <c r="M15" s="167">
        <v>1235</v>
      </c>
      <c r="N15" s="45">
        <f t="shared" si="4"/>
        <v>2570</v>
      </c>
      <c r="O15" s="80" t="s">
        <v>49</v>
      </c>
      <c r="P15" t="s">
        <v>38</v>
      </c>
    </row>
    <row r="16" spans="1:16" ht="16.5" thickBot="1" x14ac:dyDescent="0.3">
      <c r="A16" s="81" t="s">
        <v>246</v>
      </c>
      <c r="B16" s="82">
        <v>2005</v>
      </c>
      <c r="C16" s="37">
        <v>5.91</v>
      </c>
      <c r="D16" s="38">
        <f t="shared" si="0"/>
        <v>8.8650000000000002</v>
      </c>
      <c r="E16" s="166">
        <f t="shared" si="1"/>
        <v>329</v>
      </c>
      <c r="F16" s="104"/>
      <c r="G16" s="49">
        <f t="shared" si="2"/>
        <v>0</v>
      </c>
      <c r="H16" s="104">
        <v>10.08</v>
      </c>
      <c r="I16" s="49">
        <f>IF(H16&lt;&gt;0,INT(51.39*(H16-1.5)^1),0)</f>
        <v>440</v>
      </c>
      <c r="J16" s="104">
        <v>1.55</v>
      </c>
      <c r="K16" s="49">
        <f>IF(J16&lt;&gt;0,INT(0.8465*((J16*100)-75)^1.44),0)</f>
        <v>465</v>
      </c>
      <c r="L16" s="43">
        <f t="shared" si="3"/>
        <v>1234</v>
      </c>
      <c r="M16" s="167">
        <v>1167</v>
      </c>
      <c r="N16" s="45">
        <f t="shared" si="4"/>
        <v>2401</v>
      </c>
      <c r="O16" s="80" t="s">
        <v>50</v>
      </c>
      <c r="P16" t="s">
        <v>39</v>
      </c>
    </row>
    <row r="17" spans="1:16" ht="16.5" thickBot="1" x14ac:dyDescent="0.3">
      <c r="A17" s="81" t="s">
        <v>247</v>
      </c>
      <c r="B17" s="82">
        <v>2004</v>
      </c>
      <c r="C17" s="48">
        <v>5.58</v>
      </c>
      <c r="D17" s="38">
        <f t="shared" si="0"/>
        <v>8.370000000000001</v>
      </c>
      <c r="E17" s="166">
        <f t="shared" si="1"/>
        <v>361</v>
      </c>
      <c r="F17" s="41">
        <v>5.38</v>
      </c>
      <c r="G17" s="49">
        <f t="shared" si="2"/>
        <v>484</v>
      </c>
      <c r="H17" s="41">
        <v>8.75</v>
      </c>
      <c r="I17" s="49">
        <f>IF(H17&lt;&gt;0,INT(51.39*(H17-1.5)^1),0)</f>
        <v>372</v>
      </c>
      <c r="J17" s="41"/>
      <c r="K17" s="49"/>
      <c r="L17" s="43">
        <f t="shared" si="3"/>
        <v>1217</v>
      </c>
      <c r="M17" s="167">
        <v>1070</v>
      </c>
      <c r="N17" s="45">
        <f t="shared" si="4"/>
        <v>2287</v>
      </c>
      <c r="O17" s="80" t="s">
        <v>47</v>
      </c>
      <c r="P17" t="s">
        <v>37</v>
      </c>
    </row>
    <row r="18" spans="1:16" ht="16.5" thickBot="1" x14ac:dyDescent="0.3">
      <c r="A18" s="168" t="s">
        <v>248</v>
      </c>
      <c r="B18" s="169">
        <v>2004</v>
      </c>
      <c r="C18" s="47">
        <v>5.4</v>
      </c>
      <c r="D18" s="38">
        <f t="shared" si="0"/>
        <v>8.1000000000000014</v>
      </c>
      <c r="E18" s="166">
        <f t="shared" si="1"/>
        <v>379</v>
      </c>
      <c r="F18" s="41">
        <v>4.7</v>
      </c>
      <c r="G18" s="49">
        <f t="shared" si="2"/>
        <v>345</v>
      </c>
      <c r="H18" s="41"/>
      <c r="I18" s="49"/>
      <c r="J18" s="40">
        <v>1.5</v>
      </c>
      <c r="K18" s="49">
        <f>IF(J18&lt;&gt;0,INT(0.8465*((J18*100)-75)^1.44),0)</f>
        <v>424</v>
      </c>
      <c r="L18" s="43">
        <f t="shared" si="3"/>
        <v>1148</v>
      </c>
      <c r="M18" s="167">
        <v>1117</v>
      </c>
      <c r="N18" s="45">
        <f t="shared" si="4"/>
        <v>2265</v>
      </c>
      <c r="O18" s="80" t="s">
        <v>46</v>
      </c>
      <c r="P18" t="s">
        <v>40</v>
      </c>
    </row>
    <row r="19" spans="1:16" ht="16.5" thickBot="1" x14ac:dyDescent="0.3">
      <c r="A19" s="81" t="s">
        <v>249</v>
      </c>
      <c r="B19" s="82">
        <v>2004</v>
      </c>
      <c r="C19" s="37">
        <v>5.97</v>
      </c>
      <c r="D19" s="38">
        <f t="shared" si="0"/>
        <v>8.9550000000000001</v>
      </c>
      <c r="E19" s="166">
        <f t="shared" si="1"/>
        <v>324</v>
      </c>
      <c r="F19" s="41"/>
      <c r="G19" s="49">
        <f t="shared" si="2"/>
        <v>0</v>
      </c>
      <c r="H19" s="41">
        <v>11.07</v>
      </c>
      <c r="I19" s="49">
        <f t="shared" ref="I19:I25" si="5">IF(H19&lt;&gt;0,INT(51.39*(H19-1.5)^1),0)</f>
        <v>491</v>
      </c>
      <c r="J19" s="41">
        <v>1.35</v>
      </c>
      <c r="K19" s="49">
        <f>IF(J19&lt;&gt;0,INT(0.8465*((J19*100)-75)^1.44),0)</f>
        <v>307</v>
      </c>
      <c r="L19" s="43">
        <f t="shared" si="3"/>
        <v>1122</v>
      </c>
      <c r="M19" s="167">
        <v>1124</v>
      </c>
      <c r="N19" s="45">
        <f t="shared" si="4"/>
        <v>2246</v>
      </c>
      <c r="O19" s="80" t="s">
        <v>51</v>
      </c>
      <c r="P19" t="s">
        <v>39</v>
      </c>
    </row>
    <row r="20" spans="1:16" ht="16.5" thickBot="1" x14ac:dyDescent="0.3">
      <c r="A20" s="81" t="s">
        <v>250</v>
      </c>
      <c r="B20" s="82">
        <v>2004</v>
      </c>
      <c r="C20" s="47">
        <v>5.86</v>
      </c>
      <c r="D20" s="38">
        <f t="shared" si="0"/>
        <v>8.7900000000000009</v>
      </c>
      <c r="E20" s="166">
        <f t="shared" si="1"/>
        <v>334</v>
      </c>
      <c r="F20" s="104">
        <v>4.75</v>
      </c>
      <c r="G20" s="49">
        <f t="shared" si="2"/>
        <v>354</v>
      </c>
      <c r="H20" s="41">
        <v>9.35</v>
      </c>
      <c r="I20" s="49">
        <f t="shared" si="5"/>
        <v>403</v>
      </c>
      <c r="J20" s="41"/>
      <c r="K20" s="49"/>
      <c r="L20" s="43">
        <f t="shared" si="3"/>
        <v>1091</v>
      </c>
      <c r="M20" s="167">
        <v>1142</v>
      </c>
      <c r="N20" s="45">
        <f t="shared" si="4"/>
        <v>2233</v>
      </c>
      <c r="O20" s="80" t="s">
        <v>52</v>
      </c>
      <c r="P20" t="s">
        <v>40</v>
      </c>
    </row>
    <row r="21" spans="1:16" ht="16.5" thickBot="1" x14ac:dyDescent="0.3">
      <c r="A21" s="81" t="s">
        <v>251</v>
      </c>
      <c r="B21" s="82">
        <v>2004</v>
      </c>
      <c r="C21" s="37">
        <v>5.68</v>
      </c>
      <c r="D21" s="38">
        <f t="shared" si="0"/>
        <v>8.52</v>
      </c>
      <c r="E21" s="166">
        <f t="shared" si="1"/>
        <v>351</v>
      </c>
      <c r="F21" s="104">
        <v>4.87</v>
      </c>
      <c r="G21" s="49">
        <f t="shared" si="2"/>
        <v>378</v>
      </c>
      <c r="H21" s="104">
        <v>10.02</v>
      </c>
      <c r="I21" s="49">
        <f t="shared" si="5"/>
        <v>437</v>
      </c>
      <c r="J21" s="104"/>
      <c r="K21" s="49"/>
      <c r="L21" s="43">
        <f t="shared" si="3"/>
        <v>1166</v>
      </c>
      <c r="M21" s="167">
        <v>1063</v>
      </c>
      <c r="N21" s="45">
        <f t="shared" si="4"/>
        <v>2229</v>
      </c>
      <c r="O21" s="80" t="s">
        <v>45</v>
      </c>
      <c r="P21" t="s">
        <v>40</v>
      </c>
    </row>
    <row r="22" spans="1:16" ht="16.5" thickBot="1" x14ac:dyDescent="0.3">
      <c r="A22" s="81" t="s">
        <v>252</v>
      </c>
      <c r="B22" s="82">
        <v>2005</v>
      </c>
      <c r="C22" s="48">
        <v>5.44</v>
      </c>
      <c r="D22" s="38">
        <f t="shared" si="0"/>
        <v>8.16</v>
      </c>
      <c r="E22" s="166">
        <f t="shared" si="1"/>
        <v>375</v>
      </c>
      <c r="F22" s="104"/>
      <c r="G22" s="49"/>
      <c r="H22" s="41">
        <v>9.64</v>
      </c>
      <c r="I22" s="49">
        <f t="shared" si="5"/>
        <v>418</v>
      </c>
      <c r="J22" s="41">
        <v>1.35</v>
      </c>
      <c r="K22" s="49">
        <f>IF(J22&lt;&gt;0,INT(0.8465*((J22*100)-75)^1.44),0)</f>
        <v>307</v>
      </c>
      <c r="L22" s="43">
        <f t="shared" si="3"/>
        <v>1100</v>
      </c>
      <c r="M22" s="167">
        <v>1121</v>
      </c>
      <c r="N22" s="45">
        <f t="shared" si="4"/>
        <v>2221</v>
      </c>
      <c r="O22" s="80" t="s">
        <v>53</v>
      </c>
      <c r="P22" t="s">
        <v>37</v>
      </c>
    </row>
    <row r="23" spans="1:16" ht="16.5" thickBot="1" x14ac:dyDescent="0.3">
      <c r="A23" s="168" t="s">
        <v>253</v>
      </c>
      <c r="B23" s="169">
        <v>2004</v>
      </c>
      <c r="C23" s="47">
        <v>5.58</v>
      </c>
      <c r="D23" s="38">
        <f t="shared" si="0"/>
        <v>8.370000000000001</v>
      </c>
      <c r="E23" s="166">
        <f t="shared" si="1"/>
        <v>361</v>
      </c>
      <c r="F23" s="41">
        <v>4.75</v>
      </c>
      <c r="G23" s="49">
        <f>IF(F23&lt;&gt;0,INT(0.14354*((F23*100)-220)^1.41),0)</f>
        <v>354</v>
      </c>
      <c r="H23" s="41">
        <v>9.3000000000000007</v>
      </c>
      <c r="I23" s="49">
        <f t="shared" si="5"/>
        <v>400</v>
      </c>
      <c r="J23" s="40"/>
      <c r="K23" s="49"/>
      <c r="L23" s="43">
        <f t="shared" si="3"/>
        <v>1115</v>
      </c>
      <c r="M23" s="167">
        <v>1089</v>
      </c>
      <c r="N23" s="45">
        <f t="shared" si="4"/>
        <v>2204</v>
      </c>
      <c r="O23" s="80" t="s">
        <v>54</v>
      </c>
      <c r="P23" t="s">
        <v>38</v>
      </c>
    </row>
    <row r="24" spans="1:16" ht="16.5" thickBot="1" x14ac:dyDescent="0.3">
      <c r="A24" s="81" t="s">
        <v>254</v>
      </c>
      <c r="B24" s="82">
        <v>2005</v>
      </c>
      <c r="C24" s="48">
        <v>5.42</v>
      </c>
      <c r="D24" s="38">
        <f t="shared" si="0"/>
        <v>8.129999999999999</v>
      </c>
      <c r="E24" s="166">
        <f t="shared" si="1"/>
        <v>377</v>
      </c>
      <c r="F24" s="41"/>
      <c r="G24" s="49"/>
      <c r="H24" s="41">
        <v>9.5</v>
      </c>
      <c r="I24" s="49">
        <f t="shared" si="5"/>
        <v>411</v>
      </c>
      <c r="J24" s="41">
        <v>1.35</v>
      </c>
      <c r="K24" s="49">
        <f>IF(J24&lt;&gt;0,INT(0.8465*((J24*100)-75)^1.44),0)</f>
        <v>307</v>
      </c>
      <c r="L24" s="43">
        <f t="shared" si="3"/>
        <v>1095</v>
      </c>
      <c r="M24" s="167">
        <v>1103</v>
      </c>
      <c r="N24" s="45">
        <f t="shared" si="4"/>
        <v>2198</v>
      </c>
      <c r="O24" s="80" t="s">
        <v>55</v>
      </c>
      <c r="P24" t="s">
        <v>37</v>
      </c>
    </row>
    <row r="25" spans="1:16" ht="16.5" thickBot="1" x14ac:dyDescent="0.3">
      <c r="A25" s="81" t="s">
        <v>255</v>
      </c>
      <c r="B25" s="82"/>
      <c r="C25" s="37">
        <v>6.02</v>
      </c>
      <c r="D25" s="38">
        <f t="shared" si="0"/>
        <v>9.0299999999999994</v>
      </c>
      <c r="E25" s="166">
        <f t="shared" si="1"/>
        <v>319</v>
      </c>
      <c r="F25" s="41"/>
      <c r="G25" s="49"/>
      <c r="H25" s="41">
        <v>8.65</v>
      </c>
      <c r="I25" s="49">
        <f t="shared" si="5"/>
        <v>367</v>
      </c>
      <c r="J25" s="41">
        <v>1.4</v>
      </c>
      <c r="K25" s="49">
        <f>IF(J25&lt;&gt;0,INT(0.8465*((J25*100)-75)^1.44),0)</f>
        <v>345</v>
      </c>
      <c r="L25" s="43">
        <f t="shared" si="3"/>
        <v>1031</v>
      </c>
      <c r="M25" s="167">
        <v>1106</v>
      </c>
      <c r="N25" s="45">
        <f t="shared" si="4"/>
        <v>2137</v>
      </c>
      <c r="O25" s="80" t="s">
        <v>56</v>
      </c>
      <c r="P25" t="s">
        <v>151</v>
      </c>
    </row>
    <row r="26" spans="1:16" ht="16.5" thickBot="1" x14ac:dyDescent="0.3">
      <c r="A26" s="170" t="s">
        <v>256</v>
      </c>
      <c r="B26" s="169">
        <v>2004</v>
      </c>
      <c r="C26" s="48">
        <v>5.6</v>
      </c>
      <c r="D26" s="38">
        <f t="shared" si="0"/>
        <v>8.3999999999999986</v>
      </c>
      <c r="E26" s="166">
        <f t="shared" si="1"/>
        <v>359</v>
      </c>
      <c r="F26" s="41">
        <v>4.45</v>
      </c>
      <c r="G26" s="49">
        <f t="shared" ref="G26:G37" si="6">IF(F26&lt;&gt;0,INT(0.14354*((F26*100)-220)^1.41),0)</f>
        <v>297</v>
      </c>
      <c r="H26" s="41"/>
      <c r="I26" s="49"/>
      <c r="J26" s="40">
        <v>1.5</v>
      </c>
      <c r="K26" s="49">
        <f>IF(J26&lt;&gt;0,INT(0.8465*((J26*100)-75)^1.44),0)</f>
        <v>424</v>
      </c>
      <c r="L26" s="43">
        <f t="shared" si="3"/>
        <v>1080</v>
      </c>
      <c r="M26" s="167">
        <v>1051</v>
      </c>
      <c r="N26" s="45">
        <f t="shared" si="4"/>
        <v>2131</v>
      </c>
      <c r="O26" s="80" t="s">
        <v>57</v>
      </c>
      <c r="P26" t="s">
        <v>257</v>
      </c>
    </row>
    <row r="27" spans="1:16" ht="16.5" thickBot="1" x14ac:dyDescent="0.3">
      <c r="A27" s="81" t="s">
        <v>258</v>
      </c>
      <c r="B27" s="82">
        <v>2004</v>
      </c>
      <c r="C27" s="37">
        <v>5.85</v>
      </c>
      <c r="D27" s="38">
        <f t="shared" si="0"/>
        <v>8.7749999999999986</v>
      </c>
      <c r="E27" s="166">
        <f t="shared" si="1"/>
        <v>335</v>
      </c>
      <c r="F27" s="41">
        <v>4.5199999999999996</v>
      </c>
      <c r="G27" s="49">
        <f t="shared" si="6"/>
        <v>310</v>
      </c>
      <c r="H27" s="41">
        <v>9.52</v>
      </c>
      <c r="I27" s="49">
        <f>IF(H27&lt;&gt;0,INT(51.39*(H27-1.5)^1),0)</f>
        <v>412</v>
      </c>
      <c r="J27" s="41"/>
      <c r="K27" s="49"/>
      <c r="L27" s="43">
        <f t="shared" si="3"/>
        <v>1057</v>
      </c>
      <c r="M27" s="167">
        <v>1066</v>
      </c>
      <c r="N27" s="45">
        <f t="shared" si="4"/>
        <v>2123</v>
      </c>
      <c r="O27" s="80" t="s">
        <v>58</v>
      </c>
      <c r="P27" t="s">
        <v>40</v>
      </c>
    </row>
    <row r="28" spans="1:16" ht="16.5" thickBot="1" x14ac:dyDescent="0.3">
      <c r="A28" s="168" t="s">
        <v>259</v>
      </c>
      <c r="B28" s="171">
        <v>2005</v>
      </c>
      <c r="C28" s="47">
        <v>5.55</v>
      </c>
      <c r="D28" s="38">
        <f t="shared" si="0"/>
        <v>8.3249999999999993</v>
      </c>
      <c r="E28" s="166">
        <f t="shared" si="1"/>
        <v>364</v>
      </c>
      <c r="F28" s="41">
        <v>4.95</v>
      </c>
      <c r="G28" s="49">
        <f t="shared" si="6"/>
        <v>394</v>
      </c>
      <c r="H28" s="41"/>
      <c r="I28" s="49">
        <f>IF(H28&lt;&gt;0,INT(51.39*(H28-1.5)^1),0)</f>
        <v>0</v>
      </c>
      <c r="J28" s="40">
        <v>1.3</v>
      </c>
      <c r="K28" s="49">
        <f>IF(J28&lt;&gt;0,INT(0.8465*((J28*100)-75)^1.44),0)</f>
        <v>271</v>
      </c>
      <c r="L28" s="43">
        <f t="shared" si="3"/>
        <v>1029</v>
      </c>
      <c r="M28" s="167">
        <v>1070</v>
      </c>
      <c r="N28" s="45">
        <f t="shared" si="4"/>
        <v>2099</v>
      </c>
      <c r="O28" s="80" t="s">
        <v>59</v>
      </c>
      <c r="P28" t="s">
        <v>96</v>
      </c>
    </row>
    <row r="29" spans="1:16" ht="16.5" thickBot="1" x14ac:dyDescent="0.3">
      <c r="A29" s="170" t="s">
        <v>260</v>
      </c>
      <c r="B29" s="169">
        <v>2005</v>
      </c>
      <c r="C29" s="40">
        <v>5.77</v>
      </c>
      <c r="D29" s="38">
        <f t="shared" si="0"/>
        <v>8.6549999999999994</v>
      </c>
      <c r="E29" s="166">
        <f t="shared" si="1"/>
        <v>343</v>
      </c>
      <c r="F29" s="41">
        <v>4.75</v>
      </c>
      <c r="G29" s="49">
        <f t="shared" si="6"/>
        <v>354</v>
      </c>
      <c r="H29" s="41">
        <v>9.1999999999999993</v>
      </c>
      <c r="I29" s="49">
        <f>IF(H29&lt;&gt;0,INT(51.39*(H29-1.5)^1),0)</f>
        <v>395</v>
      </c>
      <c r="J29" s="40"/>
      <c r="K29" s="49"/>
      <c r="L29" s="43">
        <f t="shared" si="3"/>
        <v>1092</v>
      </c>
      <c r="M29" s="167">
        <v>979</v>
      </c>
      <c r="N29" s="45">
        <f t="shared" si="4"/>
        <v>2071</v>
      </c>
      <c r="O29" s="80" t="s">
        <v>60</v>
      </c>
      <c r="P29" t="s">
        <v>40</v>
      </c>
    </row>
    <row r="30" spans="1:16" ht="16.5" thickBot="1" x14ac:dyDescent="0.3">
      <c r="A30" s="81" t="s">
        <v>261</v>
      </c>
      <c r="B30" s="82">
        <v>2004</v>
      </c>
      <c r="C30" s="38">
        <v>5.95</v>
      </c>
      <c r="D30" s="38">
        <f t="shared" si="0"/>
        <v>8.9250000000000007</v>
      </c>
      <c r="E30" s="166">
        <f t="shared" si="1"/>
        <v>326</v>
      </c>
      <c r="F30" s="104">
        <v>4.45</v>
      </c>
      <c r="G30" s="49">
        <f t="shared" si="6"/>
        <v>297</v>
      </c>
      <c r="H30" s="104"/>
      <c r="I30" s="49"/>
      <c r="J30" s="104">
        <v>1.5</v>
      </c>
      <c r="K30" s="49">
        <f>IF(J30&lt;&gt;0,INT(0.8465*((J30*100)-75)^1.44),0)</f>
        <v>424</v>
      </c>
      <c r="L30" s="43">
        <f t="shared" si="3"/>
        <v>1047</v>
      </c>
      <c r="M30" s="167">
        <v>1000</v>
      </c>
      <c r="N30" s="45">
        <f t="shared" si="4"/>
        <v>2047</v>
      </c>
      <c r="O30" s="80" t="s">
        <v>83</v>
      </c>
      <c r="P30" t="s">
        <v>96</v>
      </c>
    </row>
    <row r="31" spans="1:16" ht="16.5" thickBot="1" x14ac:dyDescent="0.3">
      <c r="A31" s="81" t="s">
        <v>262</v>
      </c>
      <c r="B31" s="82">
        <v>2005</v>
      </c>
      <c r="C31" s="37">
        <v>5.64</v>
      </c>
      <c r="D31" s="38">
        <f t="shared" si="0"/>
        <v>8.4599999999999991</v>
      </c>
      <c r="E31" s="166">
        <f t="shared" si="1"/>
        <v>355</v>
      </c>
      <c r="F31" s="104">
        <v>4.05</v>
      </c>
      <c r="G31" s="49">
        <f t="shared" si="6"/>
        <v>225</v>
      </c>
      <c r="H31" s="104">
        <v>9.75</v>
      </c>
      <c r="I31" s="49">
        <f t="shared" ref="I31:I58" si="7">IF(H31&lt;&gt;0,INT(51.39*(H31-1.5)^1),0)</f>
        <v>423</v>
      </c>
      <c r="J31" s="104"/>
      <c r="K31" s="49"/>
      <c r="L31" s="43">
        <f t="shared" si="3"/>
        <v>1003</v>
      </c>
      <c r="M31" s="167">
        <v>1018</v>
      </c>
      <c r="N31" s="45">
        <f t="shared" si="4"/>
        <v>2021</v>
      </c>
      <c r="O31" s="80" t="s">
        <v>85</v>
      </c>
      <c r="P31" t="s">
        <v>38</v>
      </c>
    </row>
    <row r="32" spans="1:16" ht="16.5" thickBot="1" x14ac:dyDescent="0.3">
      <c r="A32" s="81" t="s">
        <v>263</v>
      </c>
      <c r="B32" s="82">
        <v>2004</v>
      </c>
      <c r="C32" s="47">
        <v>6.09</v>
      </c>
      <c r="D32" s="38">
        <f t="shared" si="0"/>
        <v>9.1349999999999998</v>
      </c>
      <c r="E32" s="166">
        <f t="shared" si="1"/>
        <v>313</v>
      </c>
      <c r="F32" s="104">
        <v>4.24</v>
      </c>
      <c r="G32" s="49">
        <f t="shared" si="6"/>
        <v>259</v>
      </c>
      <c r="H32" s="104">
        <v>9.91</v>
      </c>
      <c r="I32" s="49">
        <f t="shared" si="7"/>
        <v>432</v>
      </c>
      <c r="J32" s="41"/>
      <c r="K32" s="49"/>
      <c r="L32" s="43">
        <f t="shared" si="3"/>
        <v>1004</v>
      </c>
      <c r="M32" s="167">
        <v>977</v>
      </c>
      <c r="N32" s="45">
        <f t="shared" si="4"/>
        <v>1981</v>
      </c>
      <c r="O32" s="80" t="s">
        <v>87</v>
      </c>
      <c r="P32" t="s">
        <v>40</v>
      </c>
    </row>
    <row r="33" spans="1:16" ht="16.5" thickBot="1" x14ac:dyDescent="0.3">
      <c r="A33" s="81" t="s">
        <v>264</v>
      </c>
      <c r="B33" s="82">
        <v>2004</v>
      </c>
      <c r="C33" s="47">
        <v>6.12</v>
      </c>
      <c r="D33" s="38">
        <f t="shared" si="0"/>
        <v>9.18</v>
      </c>
      <c r="E33" s="166">
        <f t="shared" si="1"/>
        <v>310</v>
      </c>
      <c r="F33" s="104">
        <v>4.42</v>
      </c>
      <c r="G33" s="49">
        <f t="shared" si="6"/>
        <v>291</v>
      </c>
      <c r="H33" s="104">
        <v>9.2100000000000009</v>
      </c>
      <c r="I33" s="49">
        <f t="shared" si="7"/>
        <v>396</v>
      </c>
      <c r="J33" s="41"/>
      <c r="K33" s="49"/>
      <c r="L33" s="43">
        <f t="shared" si="3"/>
        <v>997</v>
      </c>
      <c r="M33" s="167">
        <v>982</v>
      </c>
      <c r="N33" s="45">
        <f t="shared" si="4"/>
        <v>1979</v>
      </c>
      <c r="O33" s="80" t="s">
        <v>89</v>
      </c>
    </row>
    <row r="34" spans="1:16" ht="16.5" thickBot="1" x14ac:dyDescent="0.3">
      <c r="A34" s="81" t="s">
        <v>265</v>
      </c>
      <c r="B34" s="82">
        <v>2004</v>
      </c>
      <c r="C34" s="47"/>
      <c r="D34" s="38"/>
      <c r="E34" s="166"/>
      <c r="F34" s="104">
        <v>4.22</v>
      </c>
      <c r="G34" s="49">
        <f t="shared" si="6"/>
        <v>255</v>
      </c>
      <c r="H34" s="41">
        <v>8.48</v>
      </c>
      <c r="I34" s="49">
        <f t="shared" si="7"/>
        <v>358</v>
      </c>
      <c r="J34" s="41">
        <v>1.45</v>
      </c>
      <c r="K34" s="49">
        <f>IF(J34&lt;&gt;0,INT(0.8465*((J34*100)-75)^1.44),0)</f>
        <v>384</v>
      </c>
      <c r="L34" s="43">
        <f t="shared" si="3"/>
        <v>997</v>
      </c>
      <c r="M34" s="167">
        <v>957</v>
      </c>
      <c r="N34" s="45">
        <f t="shared" si="4"/>
        <v>1954</v>
      </c>
      <c r="O34" s="80" t="s">
        <v>91</v>
      </c>
      <c r="P34" t="s">
        <v>38</v>
      </c>
    </row>
    <row r="35" spans="1:16" ht="16.5" thickBot="1" x14ac:dyDescent="0.3">
      <c r="A35" s="168" t="s">
        <v>266</v>
      </c>
      <c r="B35" s="171">
        <v>2004</v>
      </c>
      <c r="C35" s="47">
        <v>5.99</v>
      </c>
      <c r="D35" s="38">
        <f t="shared" ref="D35:D58" si="8">C35/4*6</f>
        <v>8.9849999999999994</v>
      </c>
      <c r="E35" s="166">
        <f t="shared" ref="E35:E58" si="9">IF(D35&lt;&gt;0,INT(8*(17.78-D35)^1.7),0)</f>
        <v>322</v>
      </c>
      <c r="F35" s="41">
        <v>4.3600000000000003</v>
      </c>
      <c r="G35" s="49">
        <f t="shared" si="6"/>
        <v>280</v>
      </c>
      <c r="H35" s="41">
        <v>7.5</v>
      </c>
      <c r="I35" s="49">
        <f t="shared" si="7"/>
        <v>308</v>
      </c>
      <c r="J35" s="40"/>
      <c r="K35" s="49"/>
      <c r="L35" s="43">
        <f t="shared" si="3"/>
        <v>910</v>
      </c>
      <c r="M35" s="167">
        <v>987</v>
      </c>
      <c r="N35" s="45">
        <f t="shared" si="4"/>
        <v>1897</v>
      </c>
      <c r="O35" s="80" t="s">
        <v>93</v>
      </c>
      <c r="P35" t="s">
        <v>40</v>
      </c>
    </row>
    <row r="36" spans="1:16" ht="16.5" thickBot="1" x14ac:dyDescent="0.3">
      <c r="A36" s="81" t="s">
        <v>267</v>
      </c>
      <c r="B36" s="82">
        <v>2005</v>
      </c>
      <c r="C36" s="37">
        <v>6.05</v>
      </c>
      <c r="D36" s="38">
        <f t="shared" si="8"/>
        <v>9.0749999999999993</v>
      </c>
      <c r="E36" s="166">
        <f t="shared" si="9"/>
        <v>316</v>
      </c>
      <c r="F36" s="41"/>
      <c r="G36" s="49">
        <f t="shared" si="6"/>
        <v>0</v>
      </c>
      <c r="H36" s="41">
        <v>8.19</v>
      </c>
      <c r="I36" s="49">
        <f t="shared" si="7"/>
        <v>343</v>
      </c>
      <c r="J36" s="41">
        <v>1.35</v>
      </c>
      <c r="K36" s="49">
        <f>IF(J36&lt;&gt;0,INT(0.8465*((J36*100)-75)^1.44),0)</f>
        <v>307</v>
      </c>
      <c r="L36" s="43">
        <f t="shared" si="3"/>
        <v>966</v>
      </c>
      <c r="M36" s="167">
        <v>889</v>
      </c>
      <c r="N36" s="45">
        <f t="shared" si="4"/>
        <v>1855</v>
      </c>
      <c r="O36" s="80" t="s">
        <v>122</v>
      </c>
      <c r="P36" t="s">
        <v>96</v>
      </c>
    </row>
    <row r="37" spans="1:16" ht="16.5" thickBot="1" x14ac:dyDescent="0.3">
      <c r="A37" s="81" t="s">
        <v>268</v>
      </c>
      <c r="B37" s="82">
        <v>2005</v>
      </c>
      <c r="C37" s="47">
        <v>9.23</v>
      </c>
      <c r="D37" s="38">
        <f t="shared" si="8"/>
        <v>13.845000000000001</v>
      </c>
      <c r="E37" s="166">
        <f t="shared" si="9"/>
        <v>82</v>
      </c>
      <c r="F37" s="104">
        <v>4.62</v>
      </c>
      <c r="G37" s="49">
        <f t="shared" si="6"/>
        <v>329</v>
      </c>
      <c r="H37" s="104">
        <v>8.6300000000000008</v>
      </c>
      <c r="I37" s="49">
        <f t="shared" si="7"/>
        <v>366</v>
      </c>
      <c r="J37" s="41"/>
      <c r="K37" s="49"/>
      <c r="L37" s="43">
        <f t="shared" si="3"/>
        <v>777</v>
      </c>
      <c r="M37" s="167">
        <v>1056</v>
      </c>
      <c r="N37" s="45">
        <f t="shared" si="4"/>
        <v>1833</v>
      </c>
      <c r="O37" s="80" t="s">
        <v>124</v>
      </c>
      <c r="P37" t="s">
        <v>39</v>
      </c>
    </row>
    <row r="38" spans="1:16" ht="16.5" thickBot="1" x14ac:dyDescent="0.3">
      <c r="A38" s="170" t="s">
        <v>269</v>
      </c>
      <c r="B38" s="169">
        <v>2005</v>
      </c>
      <c r="C38" s="40">
        <v>6.21</v>
      </c>
      <c r="D38" s="38">
        <f t="shared" si="8"/>
        <v>9.3149999999999995</v>
      </c>
      <c r="E38" s="166">
        <f t="shared" si="9"/>
        <v>302</v>
      </c>
      <c r="F38" s="41"/>
      <c r="G38" s="49"/>
      <c r="H38" s="41">
        <v>7.23</v>
      </c>
      <c r="I38" s="49">
        <f t="shared" si="7"/>
        <v>294</v>
      </c>
      <c r="J38" s="40">
        <v>1.3</v>
      </c>
      <c r="K38" s="49">
        <f>IF(J38&lt;&gt;0,INT(0.8465*((J38*100)-75)^1.44),0)</f>
        <v>271</v>
      </c>
      <c r="L38" s="43">
        <f t="shared" si="3"/>
        <v>867</v>
      </c>
      <c r="M38" s="167">
        <v>913</v>
      </c>
      <c r="N38" s="45">
        <f t="shared" si="4"/>
        <v>1780</v>
      </c>
      <c r="O38" s="80" t="s">
        <v>126</v>
      </c>
      <c r="P38" t="s">
        <v>40</v>
      </c>
    </row>
    <row r="39" spans="1:16" ht="16.5" thickBot="1" x14ac:dyDescent="0.3">
      <c r="A39" s="81" t="s">
        <v>270</v>
      </c>
      <c r="B39" s="82">
        <v>2005</v>
      </c>
      <c r="C39" s="47">
        <v>6.22</v>
      </c>
      <c r="D39" s="38">
        <f t="shared" si="8"/>
        <v>9.33</v>
      </c>
      <c r="E39" s="166">
        <f t="shared" si="9"/>
        <v>301</v>
      </c>
      <c r="F39" s="104"/>
      <c r="G39" s="49"/>
      <c r="H39" s="41">
        <v>7.8</v>
      </c>
      <c r="I39" s="49">
        <f t="shared" si="7"/>
        <v>323</v>
      </c>
      <c r="J39" s="41">
        <v>1.3</v>
      </c>
      <c r="K39" s="49">
        <f>IF(J39&lt;&gt;0,INT(0.8465*((J39*100)-75)^1.44),0)</f>
        <v>271</v>
      </c>
      <c r="L39" s="43">
        <f t="shared" si="3"/>
        <v>895</v>
      </c>
      <c r="M39" s="167">
        <v>863</v>
      </c>
      <c r="N39" s="45">
        <f t="shared" si="4"/>
        <v>1758</v>
      </c>
      <c r="O39" s="80" t="s">
        <v>128</v>
      </c>
      <c r="P39" t="s">
        <v>151</v>
      </c>
    </row>
    <row r="40" spans="1:16" ht="16.5" thickBot="1" x14ac:dyDescent="0.3">
      <c r="A40" s="81" t="s">
        <v>271</v>
      </c>
      <c r="B40" s="82">
        <v>2005</v>
      </c>
      <c r="C40" s="37">
        <v>6.26</v>
      </c>
      <c r="D40" s="38">
        <f t="shared" si="8"/>
        <v>9.39</v>
      </c>
      <c r="E40" s="166">
        <f t="shared" si="9"/>
        <v>297</v>
      </c>
      <c r="F40" s="41"/>
      <c r="G40" s="49"/>
      <c r="H40" s="41">
        <v>7.56</v>
      </c>
      <c r="I40" s="49">
        <f t="shared" si="7"/>
        <v>311</v>
      </c>
      <c r="J40" s="41">
        <v>1.45</v>
      </c>
      <c r="K40" s="49">
        <f>IF(J40&lt;&gt;0,INT(0.8465*((J40*100)-75)^1.44),0)</f>
        <v>384</v>
      </c>
      <c r="L40" s="43">
        <f t="shared" si="3"/>
        <v>992</v>
      </c>
      <c r="M40" s="167">
        <v>758</v>
      </c>
      <c r="N40" s="45">
        <f t="shared" si="4"/>
        <v>1750</v>
      </c>
      <c r="O40" s="80" t="s">
        <v>130</v>
      </c>
      <c r="P40" t="s">
        <v>40</v>
      </c>
    </row>
    <row r="41" spans="1:16" ht="16.5" thickBot="1" x14ac:dyDescent="0.3">
      <c r="A41" s="168" t="s">
        <v>272</v>
      </c>
      <c r="B41" s="42">
        <v>2005</v>
      </c>
      <c r="C41" s="40">
        <v>6.54</v>
      </c>
      <c r="D41" s="38">
        <f t="shared" si="8"/>
        <v>9.81</v>
      </c>
      <c r="E41" s="166">
        <f t="shared" si="9"/>
        <v>272</v>
      </c>
      <c r="F41" s="41">
        <v>4.0999999999999996</v>
      </c>
      <c r="G41" s="49">
        <f>IF(F41&lt;&gt;0,INT(0.14354*((F41*100)-220)^1.41),0)</f>
        <v>234</v>
      </c>
      <c r="H41" s="41">
        <v>7.21</v>
      </c>
      <c r="I41" s="49">
        <f t="shared" si="7"/>
        <v>293</v>
      </c>
      <c r="J41" s="40"/>
      <c r="K41" s="49"/>
      <c r="L41" s="43">
        <f t="shared" si="3"/>
        <v>799</v>
      </c>
      <c r="M41" s="167">
        <v>836</v>
      </c>
      <c r="N41" s="45">
        <f t="shared" si="4"/>
        <v>1635</v>
      </c>
      <c r="O41" s="80" t="s">
        <v>132</v>
      </c>
      <c r="P41" t="s">
        <v>151</v>
      </c>
    </row>
    <row r="42" spans="1:16" ht="16.5" thickBot="1" x14ac:dyDescent="0.3">
      <c r="A42" s="81" t="s">
        <v>273</v>
      </c>
      <c r="B42" s="82">
        <v>2004</v>
      </c>
      <c r="C42" s="37">
        <v>6.39</v>
      </c>
      <c r="D42" s="38">
        <f t="shared" si="8"/>
        <v>9.5849999999999991</v>
      </c>
      <c r="E42" s="166">
        <f t="shared" si="9"/>
        <v>285</v>
      </c>
      <c r="F42" s="41">
        <v>3.65</v>
      </c>
      <c r="G42" s="49">
        <f>IF(F42&lt;&gt;0,INT(0.14354*((F42*100)-220)^1.41),0)</f>
        <v>160</v>
      </c>
      <c r="H42" s="104">
        <v>6.38</v>
      </c>
      <c r="I42" s="49">
        <f t="shared" si="7"/>
        <v>250</v>
      </c>
      <c r="J42" s="41"/>
      <c r="K42" s="49">
        <f t="shared" ref="K42:K58" si="10">IF(J42&lt;&gt;0,INT(0.8465*((J42*100)-75)^1.44),0)</f>
        <v>0</v>
      </c>
      <c r="L42" s="43">
        <f t="shared" si="3"/>
        <v>695</v>
      </c>
      <c r="M42" s="167">
        <v>686</v>
      </c>
      <c r="N42" s="45">
        <f t="shared" si="4"/>
        <v>1381</v>
      </c>
      <c r="O42" s="80" t="s">
        <v>134</v>
      </c>
      <c r="P42" t="s">
        <v>39</v>
      </c>
    </row>
    <row r="43" spans="1:16" ht="16.5" thickBot="1" x14ac:dyDescent="0.3">
      <c r="A43" s="168" t="s">
        <v>274</v>
      </c>
      <c r="B43" s="42"/>
      <c r="C43" s="47">
        <v>5.58</v>
      </c>
      <c r="D43" s="38">
        <f t="shared" si="8"/>
        <v>8.370000000000001</v>
      </c>
      <c r="E43" s="172">
        <f t="shared" si="9"/>
        <v>361</v>
      </c>
      <c r="F43" s="173"/>
      <c r="G43" s="49"/>
      <c r="H43" s="41">
        <v>10.039999999999999</v>
      </c>
      <c r="I43" s="49">
        <f t="shared" si="7"/>
        <v>438</v>
      </c>
      <c r="J43" s="42">
        <v>1.5</v>
      </c>
      <c r="K43" s="49">
        <f t="shared" si="10"/>
        <v>424</v>
      </c>
      <c r="L43" s="43">
        <f t="shared" si="3"/>
        <v>1223</v>
      </c>
      <c r="M43" s="174">
        <v>0</v>
      </c>
      <c r="N43" s="175">
        <f t="shared" si="4"/>
        <v>1223</v>
      </c>
      <c r="O43" s="80" t="s">
        <v>136</v>
      </c>
      <c r="P43" t="s">
        <v>39</v>
      </c>
    </row>
    <row r="44" spans="1:16" ht="16.5" thickBot="1" x14ac:dyDescent="0.3">
      <c r="A44" s="168" t="s">
        <v>275</v>
      </c>
      <c r="B44" s="171">
        <v>2004</v>
      </c>
      <c r="C44" s="47">
        <v>6.82</v>
      </c>
      <c r="D44" s="38">
        <f t="shared" si="8"/>
        <v>10.23</v>
      </c>
      <c r="E44" s="166">
        <f t="shared" si="9"/>
        <v>248</v>
      </c>
      <c r="F44" s="41"/>
      <c r="G44" s="49"/>
      <c r="H44" s="41">
        <v>5.6</v>
      </c>
      <c r="I44" s="49">
        <f t="shared" si="7"/>
        <v>210</v>
      </c>
      <c r="J44" s="40"/>
      <c r="K44" s="49">
        <f t="shared" si="10"/>
        <v>0</v>
      </c>
      <c r="L44" s="43">
        <f t="shared" si="3"/>
        <v>458</v>
      </c>
      <c r="M44" s="167">
        <v>648</v>
      </c>
      <c r="N44" s="45">
        <f t="shared" si="4"/>
        <v>1106</v>
      </c>
      <c r="O44" s="80" t="s">
        <v>138</v>
      </c>
      <c r="P44" t="s">
        <v>151</v>
      </c>
    </row>
    <row r="45" spans="1:16" ht="16.5" thickBot="1" x14ac:dyDescent="0.3">
      <c r="A45" s="81" t="s">
        <v>276</v>
      </c>
      <c r="B45" s="82">
        <v>2004</v>
      </c>
      <c r="C45" s="37">
        <v>0</v>
      </c>
      <c r="D45" s="38">
        <f t="shared" si="8"/>
        <v>0</v>
      </c>
      <c r="E45" s="166">
        <f t="shared" si="9"/>
        <v>0</v>
      </c>
      <c r="F45" s="41">
        <v>0</v>
      </c>
      <c r="G45" s="49">
        <f t="shared" ref="G45:G58" si="11">IF(F45&lt;&gt;0,INT(0.14354*((F45*100)-220)^1.41),0)</f>
        <v>0</v>
      </c>
      <c r="H45" s="41">
        <v>0</v>
      </c>
      <c r="I45" s="49">
        <f t="shared" si="7"/>
        <v>0</v>
      </c>
      <c r="J45" s="41"/>
      <c r="K45" s="49">
        <f t="shared" si="10"/>
        <v>0</v>
      </c>
      <c r="L45" s="43">
        <f t="shared" si="3"/>
        <v>0</v>
      </c>
      <c r="M45" s="167">
        <v>1062</v>
      </c>
      <c r="N45" s="45">
        <f t="shared" si="4"/>
        <v>1062</v>
      </c>
      <c r="O45" s="80" t="s">
        <v>140</v>
      </c>
    </row>
    <row r="46" spans="1:16" ht="16.5" thickBot="1" x14ac:dyDescent="0.3">
      <c r="A46" s="81" t="s">
        <v>277</v>
      </c>
      <c r="B46" s="82">
        <v>2005</v>
      </c>
      <c r="C46" s="37">
        <v>0</v>
      </c>
      <c r="D46" s="38">
        <f t="shared" si="8"/>
        <v>0</v>
      </c>
      <c r="E46" s="166">
        <f t="shared" si="9"/>
        <v>0</v>
      </c>
      <c r="F46" s="41">
        <v>0</v>
      </c>
      <c r="G46" s="49">
        <f t="shared" si="11"/>
        <v>0</v>
      </c>
      <c r="H46" s="41">
        <v>0</v>
      </c>
      <c r="I46" s="49">
        <f t="shared" si="7"/>
        <v>0</v>
      </c>
      <c r="J46" s="41"/>
      <c r="K46" s="49">
        <f t="shared" si="10"/>
        <v>0</v>
      </c>
      <c r="L46" s="43">
        <f t="shared" si="3"/>
        <v>0</v>
      </c>
      <c r="M46" s="167">
        <v>1042</v>
      </c>
      <c r="N46" s="45">
        <f t="shared" si="4"/>
        <v>1042</v>
      </c>
      <c r="O46" s="80" t="s">
        <v>179</v>
      </c>
    </row>
    <row r="47" spans="1:16" ht="16.5" thickBot="1" x14ac:dyDescent="0.3">
      <c r="A47" s="81" t="s">
        <v>278</v>
      </c>
      <c r="B47" s="82">
        <v>2005</v>
      </c>
      <c r="C47" s="37">
        <v>0</v>
      </c>
      <c r="D47" s="38">
        <f t="shared" si="8"/>
        <v>0</v>
      </c>
      <c r="E47" s="166">
        <f t="shared" si="9"/>
        <v>0</v>
      </c>
      <c r="F47" s="41">
        <v>0</v>
      </c>
      <c r="G47" s="49">
        <f t="shared" si="11"/>
        <v>0</v>
      </c>
      <c r="H47" s="41">
        <v>0</v>
      </c>
      <c r="I47" s="49">
        <f t="shared" si="7"/>
        <v>0</v>
      </c>
      <c r="J47" s="41"/>
      <c r="K47" s="49">
        <f t="shared" si="10"/>
        <v>0</v>
      </c>
      <c r="L47" s="43">
        <f t="shared" si="3"/>
        <v>0</v>
      </c>
      <c r="M47" s="167">
        <v>1016</v>
      </c>
      <c r="N47" s="45">
        <f t="shared" si="4"/>
        <v>1016</v>
      </c>
      <c r="O47" s="80" t="s">
        <v>181</v>
      </c>
    </row>
    <row r="48" spans="1:16" ht="16.5" thickBot="1" x14ac:dyDescent="0.3">
      <c r="A48" s="81" t="s">
        <v>279</v>
      </c>
      <c r="B48" s="82">
        <v>2004</v>
      </c>
      <c r="C48" s="37">
        <v>0</v>
      </c>
      <c r="D48" s="38">
        <f t="shared" si="8"/>
        <v>0</v>
      </c>
      <c r="E48" s="166">
        <f t="shared" si="9"/>
        <v>0</v>
      </c>
      <c r="F48" s="41"/>
      <c r="G48" s="49">
        <f t="shared" si="11"/>
        <v>0</v>
      </c>
      <c r="H48" s="41">
        <v>0</v>
      </c>
      <c r="I48" s="49">
        <f t="shared" si="7"/>
        <v>0</v>
      </c>
      <c r="J48" s="41"/>
      <c r="K48" s="49">
        <f t="shared" si="10"/>
        <v>0</v>
      </c>
      <c r="L48" s="43">
        <f t="shared" si="3"/>
        <v>0</v>
      </c>
      <c r="M48" s="167">
        <v>854</v>
      </c>
      <c r="N48" s="45">
        <f t="shared" si="4"/>
        <v>854</v>
      </c>
      <c r="O48" s="80" t="s">
        <v>183</v>
      </c>
    </row>
    <row r="49" spans="1:15" ht="16.5" thickBot="1" x14ac:dyDescent="0.3">
      <c r="A49" s="168" t="s">
        <v>280</v>
      </c>
      <c r="B49" s="171">
        <v>2005</v>
      </c>
      <c r="C49" s="47">
        <v>0</v>
      </c>
      <c r="D49" s="38">
        <f t="shared" si="8"/>
        <v>0</v>
      </c>
      <c r="E49" s="166">
        <f t="shared" si="9"/>
        <v>0</v>
      </c>
      <c r="F49" s="41"/>
      <c r="G49" s="49">
        <f t="shared" si="11"/>
        <v>0</v>
      </c>
      <c r="H49" s="41">
        <v>0</v>
      </c>
      <c r="I49" s="49">
        <f t="shared" si="7"/>
        <v>0</v>
      </c>
      <c r="J49" s="40"/>
      <c r="K49" s="49">
        <f t="shared" si="10"/>
        <v>0</v>
      </c>
      <c r="L49" s="43">
        <f t="shared" si="3"/>
        <v>0</v>
      </c>
      <c r="M49" s="167">
        <v>837</v>
      </c>
      <c r="N49" s="45">
        <f t="shared" si="4"/>
        <v>837</v>
      </c>
      <c r="O49" s="80" t="s">
        <v>185</v>
      </c>
    </row>
    <row r="50" spans="1:15" ht="16.5" thickBot="1" x14ac:dyDescent="0.3">
      <c r="A50" s="81" t="s">
        <v>281</v>
      </c>
      <c r="B50" s="82">
        <v>2005</v>
      </c>
      <c r="C50" s="47">
        <v>0</v>
      </c>
      <c r="D50" s="38">
        <f t="shared" si="8"/>
        <v>0</v>
      </c>
      <c r="E50" s="166">
        <f t="shared" si="9"/>
        <v>0</v>
      </c>
      <c r="F50" s="104"/>
      <c r="G50" s="49">
        <f t="shared" si="11"/>
        <v>0</v>
      </c>
      <c r="H50" s="41">
        <v>0</v>
      </c>
      <c r="I50" s="49">
        <f t="shared" si="7"/>
        <v>0</v>
      </c>
      <c r="J50" s="41"/>
      <c r="K50" s="49">
        <f t="shared" si="10"/>
        <v>0</v>
      </c>
      <c r="L50" s="43">
        <f t="shared" si="3"/>
        <v>0</v>
      </c>
      <c r="M50" s="167">
        <v>832</v>
      </c>
      <c r="N50" s="45">
        <f t="shared" si="4"/>
        <v>832</v>
      </c>
      <c r="O50" s="80" t="s">
        <v>187</v>
      </c>
    </row>
    <row r="51" spans="1:15" ht="16.5" thickBot="1" x14ac:dyDescent="0.3">
      <c r="A51" s="168" t="s">
        <v>282</v>
      </c>
      <c r="B51" s="171">
        <v>2004</v>
      </c>
      <c r="C51" s="47">
        <v>0</v>
      </c>
      <c r="D51" s="38">
        <f t="shared" si="8"/>
        <v>0</v>
      </c>
      <c r="E51" s="166">
        <f t="shared" si="9"/>
        <v>0</v>
      </c>
      <c r="F51" s="41"/>
      <c r="G51" s="49">
        <f t="shared" si="11"/>
        <v>0</v>
      </c>
      <c r="H51" s="41">
        <v>0</v>
      </c>
      <c r="I51" s="49">
        <f t="shared" si="7"/>
        <v>0</v>
      </c>
      <c r="J51" s="40"/>
      <c r="K51" s="49">
        <f t="shared" si="10"/>
        <v>0</v>
      </c>
      <c r="L51" s="43">
        <f t="shared" si="3"/>
        <v>0</v>
      </c>
      <c r="M51" s="167">
        <v>812</v>
      </c>
      <c r="N51" s="45">
        <f t="shared" si="4"/>
        <v>812</v>
      </c>
      <c r="O51" s="80" t="s">
        <v>190</v>
      </c>
    </row>
    <row r="52" spans="1:15" ht="16.5" thickBot="1" x14ac:dyDescent="0.3">
      <c r="A52" s="81" t="s">
        <v>283</v>
      </c>
      <c r="B52" s="82">
        <v>2005</v>
      </c>
      <c r="C52" s="37">
        <v>0</v>
      </c>
      <c r="D52" s="38">
        <f t="shared" si="8"/>
        <v>0</v>
      </c>
      <c r="E52" s="166">
        <f t="shared" si="9"/>
        <v>0</v>
      </c>
      <c r="F52" s="41"/>
      <c r="G52" s="49">
        <f t="shared" si="11"/>
        <v>0</v>
      </c>
      <c r="H52" s="41">
        <v>0</v>
      </c>
      <c r="I52" s="49">
        <f t="shared" si="7"/>
        <v>0</v>
      </c>
      <c r="J52" s="41"/>
      <c r="K52" s="49">
        <f t="shared" si="10"/>
        <v>0</v>
      </c>
      <c r="L52" s="43">
        <f t="shared" si="3"/>
        <v>0</v>
      </c>
      <c r="M52" s="167">
        <v>788</v>
      </c>
      <c r="N52" s="45">
        <f t="shared" si="4"/>
        <v>788</v>
      </c>
      <c r="O52" s="80" t="s">
        <v>192</v>
      </c>
    </row>
    <row r="53" spans="1:15" ht="16.5" thickBot="1" x14ac:dyDescent="0.3">
      <c r="A53" s="81" t="s">
        <v>284</v>
      </c>
      <c r="B53" s="82">
        <v>2004</v>
      </c>
      <c r="C53" s="47">
        <v>0</v>
      </c>
      <c r="D53" s="38">
        <f t="shared" si="8"/>
        <v>0</v>
      </c>
      <c r="E53" s="166">
        <f t="shared" si="9"/>
        <v>0</v>
      </c>
      <c r="F53" s="104">
        <v>0</v>
      </c>
      <c r="G53" s="49">
        <f t="shared" si="11"/>
        <v>0</v>
      </c>
      <c r="H53" s="104">
        <v>0</v>
      </c>
      <c r="I53" s="49">
        <f t="shared" si="7"/>
        <v>0</v>
      </c>
      <c r="J53" s="41"/>
      <c r="K53" s="49">
        <f t="shared" si="10"/>
        <v>0</v>
      </c>
      <c r="L53" s="43">
        <f t="shared" si="3"/>
        <v>0</v>
      </c>
      <c r="M53" s="167">
        <v>700</v>
      </c>
      <c r="N53" s="45">
        <f t="shared" si="4"/>
        <v>700</v>
      </c>
      <c r="O53" s="80" t="s">
        <v>194</v>
      </c>
    </row>
    <row r="54" spans="1:15" ht="16.5" thickBot="1" x14ac:dyDescent="0.3">
      <c r="A54" s="81" t="s">
        <v>285</v>
      </c>
      <c r="B54" s="82">
        <v>2005</v>
      </c>
      <c r="C54" s="37">
        <v>0</v>
      </c>
      <c r="D54" s="38">
        <f t="shared" si="8"/>
        <v>0</v>
      </c>
      <c r="E54" s="166">
        <f t="shared" si="9"/>
        <v>0</v>
      </c>
      <c r="F54" s="41">
        <v>0</v>
      </c>
      <c r="G54" s="49">
        <f t="shared" si="11"/>
        <v>0</v>
      </c>
      <c r="H54" s="41">
        <v>5.5</v>
      </c>
      <c r="I54" s="49">
        <f t="shared" si="7"/>
        <v>205</v>
      </c>
      <c r="J54" s="41"/>
      <c r="K54" s="49">
        <f t="shared" si="10"/>
        <v>0</v>
      </c>
      <c r="L54" s="43">
        <f t="shared" si="3"/>
        <v>205</v>
      </c>
      <c r="M54" s="167">
        <v>474</v>
      </c>
      <c r="N54" s="45">
        <f t="shared" si="4"/>
        <v>679</v>
      </c>
      <c r="O54" s="80" t="s">
        <v>196</v>
      </c>
    </row>
    <row r="55" spans="1:15" ht="16.5" thickBot="1" x14ac:dyDescent="0.3">
      <c r="A55" s="168" t="s">
        <v>286</v>
      </c>
      <c r="B55" s="176"/>
      <c r="C55" s="177">
        <v>0</v>
      </c>
      <c r="D55" s="38">
        <f t="shared" si="8"/>
        <v>0</v>
      </c>
      <c r="E55" s="178">
        <f t="shared" si="9"/>
        <v>0</v>
      </c>
      <c r="F55" s="179">
        <v>0</v>
      </c>
      <c r="G55" s="49">
        <f t="shared" si="11"/>
        <v>0</v>
      </c>
      <c r="H55" s="179">
        <v>0</v>
      </c>
      <c r="I55" s="49">
        <f t="shared" si="7"/>
        <v>0</v>
      </c>
      <c r="J55" s="180"/>
      <c r="K55" s="49">
        <f t="shared" si="10"/>
        <v>0</v>
      </c>
      <c r="L55" s="43">
        <f t="shared" si="3"/>
        <v>0</v>
      </c>
      <c r="M55" s="181">
        <v>631</v>
      </c>
      <c r="N55" s="45">
        <f t="shared" si="4"/>
        <v>631</v>
      </c>
      <c r="O55" s="80" t="s">
        <v>198</v>
      </c>
    </row>
    <row r="56" spans="1:15" ht="16.5" thickBot="1" x14ac:dyDescent="0.3">
      <c r="A56" s="81" t="s">
        <v>287</v>
      </c>
      <c r="B56" s="82">
        <v>2005</v>
      </c>
      <c r="C56" s="47">
        <v>0</v>
      </c>
      <c r="D56" s="38">
        <f t="shared" si="8"/>
        <v>0</v>
      </c>
      <c r="E56" s="166">
        <f t="shared" si="9"/>
        <v>0</v>
      </c>
      <c r="F56" s="104">
        <v>0</v>
      </c>
      <c r="G56" s="49">
        <f t="shared" si="11"/>
        <v>0</v>
      </c>
      <c r="H56" s="41">
        <v>0</v>
      </c>
      <c r="I56" s="49">
        <f t="shared" si="7"/>
        <v>0</v>
      </c>
      <c r="J56" s="41"/>
      <c r="K56" s="49">
        <f t="shared" si="10"/>
        <v>0</v>
      </c>
      <c r="L56" s="43">
        <f t="shared" si="3"/>
        <v>0</v>
      </c>
      <c r="M56" s="167">
        <v>599</v>
      </c>
      <c r="N56" s="45">
        <f t="shared" si="4"/>
        <v>599</v>
      </c>
      <c r="O56" s="80" t="s">
        <v>200</v>
      </c>
    </row>
    <row r="57" spans="1:15" ht="16.5" thickBot="1" x14ac:dyDescent="0.3">
      <c r="A57" s="182" t="s">
        <v>288</v>
      </c>
      <c r="B57" s="176"/>
      <c r="C57" s="177">
        <v>0</v>
      </c>
      <c r="D57" s="183">
        <f t="shared" si="8"/>
        <v>0</v>
      </c>
      <c r="E57" s="178">
        <f t="shared" si="9"/>
        <v>0</v>
      </c>
      <c r="F57" s="179">
        <v>0</v>
      </c>
      <c r="G57" s="184">
        <f t="shared" si="11"/>
        <v>0</v>
      </c>
      <c r="H57" s="179">
        <v>0</v>
      </c>
      <c r="I57" s="184">
        <f t="shared" si="7"/>
        <v>0</v>
      </c>
      <c r="J57" s="180"/>
      <c r="K57" s="184">
        <f t="shared" si="10"/>
        <v>0</v>
      </c>
      <c r="L57" s="185">
        <f t="shared" si="3"/>
        <v>0</v>
      </c>
      <c r="M57" s="181">
        <v>592</v>
      </c>
      <c r="N57" s="186">
        <f t="shared" si="4"/>
        <v>592</v>
      </c>
      <c r="O57" s="80" t="s">
        <v>202</v>
      </c>
    </row>
    <row r="58" spans="1:15" ht="16.5" thickBot="1" x14ac:dyDescent="0.3">
      <c r="A58" s="84" t="s">
        <v>289</v>
      </c>
      <c r="B58" s="187">
        <v>2005</v>
      </c>
      <c r="C58" s="52">
        <v>0</v>
      </c>
      <c r="D58" s="53">
        <f t="shared" si="8"/>
        <v>0</v>
      </c>
      <c r="E58" s="188">
        <f t="shared" si="9"/>
        <v>0</v>
      </c>
      <c r="F58" s="189">
        <v>0</v>
      </c>
      <c r="G58" s="72">
        <f t="shared" si="11"/>
        <v>0</v>
      </c>
      <c r="H58" s="189">
        <v>0</v>
      </c>
      <c r="I58" s="72">
        <f t="shared" si="7"/>
        <v>0</v>
      </c>
      <c r="J58" s="189"/>
      <c r="K58" s="72">
        <f t="shared" si="10"/>
        <v>0</v>
      </c>
      <c r="L58" s="55">
        <f t="shared" si="3"/>
        <v>0</v>
      </c>
      <c r="M58" s="190">
        <v>494</v>
      </c>
      <c r="N58" s="57">
        <f t="shared" si="4"/>
        <v>494</v>
      </c>
      <c r="O58" s="80" t="s">
        <v>204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Učenke 2008-2009</vt:lpstr>
      <vt:lpstr>Učenci 2008-2009</vt:lpstr>
      <vt:lpstr>Učenke 2006-2007</vt:lpstr>
      <vt:lpstr>Učenci 2006-2007</vt:lpstr>
      <vt:lpstr>Učenke 2004-2005</vt:lpstr>
      <vt:lpstr>Učence 2004-2005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Gorazd RAJHER</dc:creator>
  <cp:lastModifiedBy>Boštjan</cp:lastModifiedBy>
  <cp:lastPrinted>2011-03-10T09:55:22Z</cp:lastPrinted>
  <dcterms:created xsi:type="dcterms:W3CDTF">2011-03-10T08:50:06Z</dcterms:created>
  <dcterms:modified xsi:type="dcterms:W3CDTF">2019-04-01T08:36:37Z</dcterms:modified>
</cp:coreProperties>
</file>